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75" yWindow="150" windowWidth="13155" windowHeight="12015" activeTab="2"/>
  </bookViews>
  <sheets>
    <sheet name="Zakładka nr 1 - wykaz mienia" sheetId="1" r:id="rId1"/>
    <sheet name="Zakładka nr 2 - wykaz EEI" sheetId="2" r:id="rId2"/>
    <sheet name="Zakładka nr 3 - wykaz pojazdów" sheetId="4" r:id="rId3"/>
    <sheet name="Zakładka nr 4 - szkodowość" sheetId="5" r:id="rId4"/>
    <sheet name="Zakładka nr 5 - zabezpieczenia" sheetId="3" r:id="rId5"/>
  </sheets>
  <calcPr calcId="145621"/>
</workbook>
</file>

<file path=xl/calcChain.xml><?xml version="1.0" encoding="utf-8"?>
<calcChain xmlns="http://schemas.openxmlformats.org/spreadsheetml/2006/main">
  <c r="D120" i="1" l="1"/>
  <c r="D118" i="1"/>
  <c r="D119" i="1"/>
  <c r="C8" i="1" l="1"/>
  <c r="N17" i="4" l="1"/>
  <c r="G90" i="1" l="1"/>
  <c r="C90" i="1" s="1"/>
  <c r="D59" i="2" l="1"/>
  <c r="D58" i="2"/>
  <c r="D57" i="2"/>
  <c r="H96" i="1" l="1"/>
  <c r="G96" i="1" s="1"/>
  <c r="C96" i="1" s="1"/>
  <c r="D41" i="2"/>
  <c r="C100" i="1"/>
  <c r="D42" i="2"/>
  <c r="C101" i="1"/>
  <c r="D39" i="2"/>
  <c r="D36" i="2"/>
  <c r="D37" i="2"/>
  <c r="G88" i="1"/>
  <c r="C88" i="1" s="1"/>
  <c r="F88" i="1"/>
  <c r="C75" i="1" l="1"/>
  <c r="D19" i="2"/>
  <c r="D18" i="2"/>
  <c r="G73" i="1"/>
  <c r="C73" i="1" s="1"/>
  <c r="G72" i="1"/>
  <c r="C72" i="1" s="1"/>
  <c r="C71" i="1"/>
  <c r="G70" i="1"/>
  <c r="C70" i="1"/>
  <c r="G104" i="1" l="1"/>
  <c r="C104" i="1" s="1"/>
  <c r="F82" i="1"/>
  <c r="H82" i="1"/>
  <c r="G82" i="1" s="1"/>
  <c r="C82" i="1" s="1"/>
  <c r="G64" i="1" l="1"/>
  <c r="D4" i="2" l="1"/>
  <c r="D9" i="2"/>
  <c r="D8" i="2"/>
  <c r="D7" i="2"/>
  <c r="D6" i="2"/>
  <c r="G112" i="1"/>
  <c r="C112" i="1" s="1"/>
  <c r="D12" i="2"/>
  <c r="D14" i="2"/>
  <c r="D11" i="2"/>
  <c r="D16" i="2"/>
  <c r="D54" i="2"/>
  <c r="D50" i="2"/>
  <c r="D26" i="2"/>
  <c r="D24" i="2"/>
  <c r="C51" i="1" l="1"/>
  <c r="C65" i="1" l="1"/>
  <c r="C64" i="1" l="1"/>
  <c r="F64" i="1" s="1"/>
  <c r="D38" i="2" l="1"/>
  <c r="D35" i="2"/>
  <c r="D44" i="2"/>
  <c r="F104" i="1"/>
</calcChain>
</file>

<file path=xl/sharedStrings.xml><?xml version="1.0" encoding="utf-8"?>
<sst xmlns="http://schemas.openxmlformats.org/spreadsheetml/2006/main" count="1090" uniqueCount="391">
  <si>
    <t>1.</t>
  </si>
  <si>
    <t>Urząd Gminy Jastków</t>
  </si>
  <si>
    <t>Lp.</t>
  </si>
  <si>
    <t>Przedmiot ubezpieczenia</t>
  </si>
  <si>
    <t xml:space="preserve">Suma ubezpieczenia </t>
  </si>
  <si>
    <t>Rodzaj sumy ubezpieczenia</t>
  </si>
  <si>
    <t>Budynek Pałacowy Tomaszowice Kolonia</t>
  </si>
  <si>
    <t>WO</t>
  </si>
  <si>
    <t>2.</t>
  </si>
  <si>
    <t>KB</t>
  </si>
  <si>
    <t>3.</t>
  </si>
  <si>
    <t>Budynek Urządu Gminy, Chmielowa 3, Panieńszczyzna</t>
  </si>
  <si>
    <t>4.</t>
  </si>
  <si>
    <t>Magazyn ul. Chmielowa 3, Panieńszczyzna</t>
  </si>
  <si>
    <t>5.</t>
  </si>
  <si>
    <t>Kordegarda ul. Chmielowa 3, Panieńszczyzna</t>
  </si>
  <si>
    <t>6.</t>
  </si>
  <si>
    <t>Budynek świetlicy Środowiskowej w m. Moszna DZ75</t>
  </si>
  <si>
    <t>7.</t>
  </si>
  <si>
    <t>8.</t>
  </si>
  <si>
    <t>9.</t>
  </si>
  <si>
    <t xml:space="preserve">Stacja uzdatnianiania Wody w Jastkowie </t>
  </si>
  <si>
    <t>10.</t>
  </si>
  <si>
    <t>Stacja uzdatniania Wody w Ożarowie</t>
  </si>
  <si>
    <t>11.</t>
  </si>
  <si>
    <t>Stacja uzdatniania Wody w Sieprawkach</t>
  </si>
  <si>
    <t>12.</t>
  </si>
  <si>
    <t xml:space="preserve">Stacja uzdatniania wody w Płouszowice </t>
  </si>
  <si>
    <t>13.</t>
  </si>
  <si>
    <t>Oczyszczalnia ścieków w Tomaszowicach</t>
  </si>
  <si>
    <t>14.</t>
  </si>
  <si>
    <t>Stacja Uzdatniania Wody w Snopkowie</t>
  </si>
  <si>
    <t>15.</t>
  </si>
  <si>
    <t>Oczyszczalnie ścieków w Snopkowie Nowa i Stara</t>
  </si>
  <si>
    <t>16.</t>
  </si>
  <si>
    <t>Budynek Handlowy Moszenkach (Budynek sklepu)</t>
  </si>
  <si>
    <t>17.</t>
  </si>
  <si>
    <t>Budynek Handlowy w Ożarowie</t>
  </si>
  <si>
    <t>18.</t>
  </si>
  <si>
    <t>19.</t>
  </si>
  <si>
    <t xml:space="preserve">Ośrodek zdrowia w Tomaszowicach </t>
  </si>
  <si>
    <t>20.</t>
  </si>
  <si>
    <t xml:space="preserve">Ośrodek zdrowia w Dąbrowicy </t>
  </si>
  <si>
    <t>21.</t>
  </si>
  <si>
    <t>Budynek ambulatorium VET</t>
  </si>
  <si>
    <t>22.</t>
  </si>
  <si>
    <t>23.</t>
  </si>
  <si>
    <t>24.</t>
  </si>
  <si>
    <t>Budynek biblioteki</t>
  </si>
  <si>
    <t>25.</t>
  </si>
  <si>
    <t xml:space="preserve">Remiza OSP Płouszowicach </t>
  </si>
  <si>
    <t>26.</t>
  </si>
  <si>
    <t xml:space="preserve">Remiza OSP w Tomaszowicach </t>
  </si>
  <si>
    <t>27.</t>
  </si>
  <si>
    <t xml:space="preserve">Remiza OSP w Moszenkach </t>
  </si>
  <si>
    <t>28.</t>
  </si>
  <si>
    <t>Remiza OSP w Ługowie</t>
  </si>
  <si>
    <t>29.</t>
  </si>
  <si>
    <t>Remiza OSP w Ożarowie</t>
  </si>
  <si>
    <t>30.</t>
  </si>
  <si>
    <t>Świetlica w Sługocinie</t>
  </si>
  <si>
    <t>31.</t>
  </si>
  <si>
    <t xml:space="preserve">Biblioteka w Tomaszowicach </t>
  </si>
  <si>
    <t>32.</t>
  </si>
  <si>
    <t>Garaż w Snopkowie</t>
  </si>
  <si>
    <t>33.</t>
  </si>
  <si>
    <t>34.</t>
  </si>
  <si>
    <t>Budynki gospodarcze</t>
  </si>
  <si>
    <t>35.</t>
  </si>
  <si>
    <t>36.</t>
  </si>
  <si>
    <t>Stodoła ze spichlerzem Snopków</t>
  </si>
  <si>
    <t>37.</t>
  </si>
  <si>
    <t>Magazyn na nawozy Snopków</t>
  </si>
  <si>
    <t>38.</t>
  </si>
  <si>
    <t>Wartsztaty Snopków</t>
  </si>
  <si>
    <t>39.</t>
  </si>
  <si>
    <t xml:space="preserve">Budynek doświadczalny </t>
  </si>
  <si>
    <t>40.</t>
  </si>
  <si>
    <t>41.</t>
  </si>
  <si>
    <t>42.</t>
  </si>
  <si>
    <t>Lokal mieszkalny nr 100a Snopków</t>
  </si>
  <si>
    <t>43.</t>
  </si>
  <si>
    <t>Lokal mieszkalny 98a Snopków</t>
  </si>
  <si>
    <t>44.</t>
  </si>
  <si>
    <t>Lokal mieszkalny. 96/9 Snopków</t>
  </si>
  <si>
    <t>45.</t>
  </si>
  <si>
    <t>Lokali mieszkalny 97/8</t>
  </si>
  <si>
    <t>46.</t>
  </si>
  <si>
    <t>Lokal mieszkalny 97/11</t>
  </si>
  <si>
    <t>47.</t>
  </si>
  <si>
    <t>Lokal mieszalny 106/2</t>
  </si>
  <si>
    <t>48.</t>
  </si>
  <si>
    <t xml:space="preserve">Agronomówka w Tomaszowicach </t>
  </si>
  <si>
    <t>49.</t>
  </si>
  <si>
    <t>50.</t>
  </si>
  <si>
    <t>Ogrodzenie boiska Moszna</t>
  </si>
  <si>
    <t>51.</t>
  </si>
  <si>
    <t>Ogrodzenie Zesp. Pał. Par. Panie</t>
  </si>
  <si>
    <t>52.</t>
  </si>
  <si>
    <t>Boisko wielofunkcyjne</t>
  </si>
  <si>
    <t>53.</t>
  </si>
  <si>
    <t xml:space="preserve">Wiaty przystankowe na terenie Gminy </t>
  </si>
  <si>
    <t>54.</t>
  </si>
  <si>
    <t xml:space="preserve">Namiot aluminiowy </t>
  </si>
  <si>
    <t>55.</t>
  </si>
  <si>
    <t xml:space="preserve">Garaż wolnostojący </t>
  </si>
  <si>
    <t xml:space="preserve">Odśnieżarki </t>
  </si>
  <si>
    <t>Wyposażenie i urządzenia</t>
  </si>
  <si>
    <t>Gminny Ośrodek Pomocy Społecznej</t>
  </si>
  <si>
    <t>Suma ubezpieczenia</t>
  </si>
  <si>
    <t>Szkoła Podstawowa im. Jana Pawła II w Tomaszowicach</t>
  </si>
  <si>
    <t>Ogrodzenie</t>
  </si>
  <si>
    <t>Plac zabaw</t>
  </si>
  <si>
    <t>Gminny Ośrodek Kultury i Sportu w Jastkowie</t>
  </si>
  <si>
    <t>Gminna Biblioteka Publiczna w Jastkowie</t>
  </si>
  <si>
    <t>Szkoła Podstawowa im. B. Prusa</t>
  </si>
  <si>
    <t>Budynki, elementy działki wraz z odowdnieniem, chodnikiem, przebudowanymi schodami</t>
  </si>
  <si>
    <t>Ogrodzenie przy szkole</t>
  </si>
  <si>
    <t>Plac zabaw i elementy placu zabaw</t>
  </si>
  <si>
    <t>Szkoła Podstawowa im. J. I. Kraszewskiego w Snopkowie</t>
  </si>
  <si>
    <t>Budynek szkoły wraz z rozbudową, magazynem na sprzet sportowy oraz nowym pokryciem dachowym</t>
  </si>
  <si>
    <t>Budynek gospodarczy</t>
  </si>
  <si>
    <t>Boisko wielofunkcyjne wraz z wyposażeniem</t>
  </si>
  <si>
    <t>Szkoła Podstawowa im T. Kościuszki</t>
  </si>
  <si>
    <t xml:space="preserve">Boisko wielofunkcyjne </t>
  </si>
  <si>
    <t xml:space="preserve">Ogrodzenie terenu </t>
  </si>
  <si>
    <t>Szkoła Podstawowa w Ożarowie</t>
  </si>
  <si>
    <t>Budynek szkoły wraz z ogrodzeniem, parkingiem, brama przesuwną</t>
  </si>
  <si>
    <t>Gimnazjum im. J. Piłsudskiego</t>
  </si>
  <si>
    <t>1. Urząd Gminy Jastków</t>
  </si>
  <si>
    <t>Sprzęt elektroniczny stacjonarny</t>
  </si>
  <si>
    <t>Kserokopiarki i urządzenia wielfunkcyjne</t>
  </si>
  <si>
    <t>Sprzęt elektroniczny przenośny</t>
  </si>
  <si>
    <t>Centrale, faxy i telefony</t>
  </si>
  <si>
    <t>2. Gminny Ośrodek Pomocy Społecznej</t>
  </si>
  <si>
    <t xml:space="preserve">Telefon komórkowy </t>
  </si>
  <si>
    <t>3. Gminny Ośrodek Kultury i Sportu w Jastkowie</t>
  </si>
  <si>
    <t>4. Gminna Biblioteka Publiczna w Jastkowie</t>
  </si>
  <si>
    <t>5. Szkoła Podstawowa im. Jana Pawła II w Tomaszowicach</t>
  </si>
  <si>
    <t>6. Szkoła Podstawowa im. B. Prusa</t>
  </si>
  <si>
    <t>7. Szkoła Podstawowa im. J. I. Kraszewskiego w Snopkowie</t>
  </si>
  <si>
    <t xml:space="preserve">Sprzęt nagłaśniajacy </t>
  </si>
  <si>
    <t>8. Szkoła Podstawowa im T. Kościuszki</t>
  </si>
  <si>
    <t>9. Szkoła Podstawowa w Ożarowie</t>
  </si>
  <si>
    <t xml:space="preserve">Zestaw nagłośniający </t>
  </si>
  <si>
    <t>10. Gimnazjum im. J. Piłsudskiego</t>
  </si>
  <si>
    <t xml:space="preserve">Sprzęt przenośny </t>
  </si>
  <si>
    <t>Scena letnia</t>
  </si>
  <si>
    <t>Monitoring</t>
  </si>
  <si>
    <t>Sprzęt nagłośnieniowy i oświetleniowy</t>
  </si>
  <si>
    <t>Wyposażenie i urządzenia w tym sprzęt oświetleniowy, traktorek, przyczepka barak</t>
  </si>
  <si>
    <t>Sprzęt komuterowy ( w tym rzutniki, tablice, itd..) (WO)</t>
  </si>
  <si>
    <t>Filia Biblioteki Ożarów</t>
  </si>
  <si>
    <t>Budynek Biblioteki Piotrawin 2a</t>
  </si>
  <si>
    <t>Ubezpieczany przez Urząd Gminy.</t>
  </si>
  <si>
    <t>Budynek po byłej Szkole Podstawowej w Sierpawce</t>
  </si>
  <si>
    <t>Zadaszenie Drewutnia</t>
  </si>
  <si>
    <t xml:space="preserve">Scena drewniana w m. Moszna </t>
  </si>
  <si>
    <t>Garaż wolnostojący stalowy Panieńszczyzna</t>
  </si>
  <si>
    <t>Budynek OSP Moszanki</t>
  </si>
  <si>
    <t xml:space="preserve">Budynek świetlicy wiejskiej i sklepu Majdan Krasieniński </t>
  </si>
  <si>
    <t xml:space="preserve">Rok budowy </t>
  </si>
  <si>
    <t>Wartość KB</t>
  </si>
  <si>
    <t>Wartość WO</t>
  </si>
  <si>
    <t>Powierzchnia użytkowa</t>
  </si>
  <si>
    <t xml:space="preserve">- zgodnie z przepisami przeciwpożarowymi, </t>
  </si>
  <si>
    <t>- gaśnice,</t>
  </si>
  <si>
    <t xml:space="preserve">- system alarmowy, instalacja, </t>
  </si>
  <si>
    <t xml:space="preserve">- monitoring, </t>
  </si>
  <si>
    <t xml:space="preserve">- hydrant wewnętrzny i zewnętrzny, </t>
  </si>
  <si>
    <t xml:space="preserve">- co najmniej 2 zamki wielozastawkowe w każdych drzwiach zewnętrznych. </t>
  </si>
  <si>
    <t>- zabezpieczenia dotyczą budynku Urzędu Gminy</t>
  </si>
  <si>
    <t xml:space="preserve">- system alarmowy, </t>
  </si>
  <si>
    <t xml:space="preserve">- gaśnice, </t>
  </si>
  <si>
    <t>- zgodnie z przepisami przeciwpożarowymi,</t>
  </si>
  <si>
    <t>- co najmniej 2 zamki w drzwiach zewnętrznych,</t>
  </si>
  <si>
    <t>6. Szkoła Podstawowa im. Bolesława Prusa w Płouszowicach</t>
  </si>
  <si>
    <t>8. Szkoła Podstawowa im T. Kościuszki w Jastkowie</t>
  </si>
  <si>
    <t xml:space="preserve">- hydrant wewnętrzny, </t>
  </si>
  <si>
    <t xml:space="preserve">- monitoring , </t>
  </si>
  <si>
    <t>- okratowanie okna gabinetu dyrektora,</t>
  </si>
  <si>
    <t>Jednostka znajduje się w Budynku Szkoły Podstawowej w Jastkowie (poz. 8).</t>
  </si>
  <si>
    <t xml:space="preserve">Ścian </t>
  </si>
  <si>
    <t xml:space="preserve">Stropów </t>
  </si>
  <si>
    <t>Stropodachu</t>
  </si>
  <si>
    <t>Pokrycje dachu</t>
  </si>
  <si>
    <t>Materiał</t>
  </si>
  <si>
    <t xml:space="preserve">-3 gaśnice, </t>
  </si>
  <si>
    <t>Budynek biblioteki, Filia biblioteczna w Ożarowie</t>
  </si>
  <si>
    <t xml:space="preserve">- co najmniej 2 zamki w drzwiach zewnętrznych w budynku Bibioteki </t>
  </si>
  <si>
    <t>- system alarmowy,</t>
  </si>
  <si>
    <t xml:space="preserve">Użytkowany </t>
  </si>
  <si>
    <t>Tak</t>
  </si>
  <si>
    <t>Przedszkole Samorządowe w Jastkowie</t>
  </si>
  <si>
    <t xml:space="preserve">11. Przedszkole w Jastkowie </t>
  </si>
  <si>
    <t>Sprzęt elektroniczny stacjonarny, w tym sprzęt z wykluczenia cyfrowego u mieszkańców</t>
  </si>
  <si>
    <t>- kraty w oknach budynku (częściowe)</t>
  </si>
  <si>
    <t>Terminal mobilny Acer</t>
  </si>
  <si>
    <t>Agronomówka w Panieńszczyźnie, ul. Legionistów 1 (GOPS)</t>
  </si>
  <si>
    <t>Budynek przedszkola</t>
  </si>
  <si>
    <t>Cegła</t>
  </si>
  <si>
    <t>Drewno</t>
  </si>
  <si>
    <t>Blacha, prapa, stropodach</t>
  </si>
  <si>
    <t>11. Przedszkole w Jastkowie</t>
  </si>
  <si>
    <t>- kraty w gabinecie dyrektora</t>
  </si>
  <si>
    <t xml:space="preserve">- hydrant zewnętrzny </t>
  </si>
  <si>
    <t>- w dwie pary drzwi, z jednym zamkiem ( jedno wejście); dwa zamki w drugich drzwiach</t>
  </si>
  <si>
    <t xml:space="preserve">Monitoring </t>
  </si>
  <si>
    <t xml:space="preserve">System konferencyjny </t>
  </si>
  <si>
    <t>`</t>
  </si>
  <si>
    <t>Nr rej.</t>
  </si>
  <si>
    <t>Marka</t>
  </si>
  <si>
    <t>Typ, model</t>
  </si>
  <si>
    <t>Rodzaj</t>
  </si>
  <si>
    <t>Pojemność</t>
  </si>
  <si>
    <t>Ładowność</t>
  </si>
  <si>
    <t>Liczba miejsc</t>
  </si>
  <si>
    <t xml:space="preserve">Rok prod. </t>
  </si>
  <si>
    <t>Nr nadwozia</t>
  </si>
  <si>
    <t>Aktualna suma AC</t>
  </si>
  <si>
    <t xml:space="preserve">Ubezpieczający </t>
  </si>
  <si>
    <t xml:space="preserve">Ubezpieczony </t>
  </si>
  <si>
    <t xml:space="preserve">Użytkownik </t>
  </si>
  <si>
    <t>LUB98EE</t>
  </si>
  <si>
    <t>Ford</t>
  </si>
  <si>
    <t>Transit</t>
  </si>
  <si>
    <t>Specjalny Pożarniczy</t>
  </si>
  <si>
    <t>-</t>
  </si>
  <si>
    <t>WF0LXXBDFL3V22225</t>
  </si>
  <si>
    <t>Gmina Jastków, Panieńszczyzna, Chmielowa 3, 21-002 Jastków, Regon: 431019744</t>
  </si>
  <si>
    <t>OSP w Moszenkach, 21-008 Tomaszowice, Moszenki 5, Regon: 431221351, NIP: 713-287-99-26</t>
  </si>
  <si>
    <t>LUB43598</t>
  </si>
  <si>
    <t>STAR</t>
  </si>
  <si>
    <t>77883</t>
  </si>
  <si>
    <t>LBT1260</t>
  </si>
  <si>
    <t>FS Lublin</t>
  </si>
  <si>
    <t>SUL332212W0032571</t>
  </si>
  <si>
    <t>LUB40298</t>
  </si>
  <si>
    <t>Tatra</t>
  </si>
  <si>
    <t>T815</t>
  </si>
  <si>
    <t>60463</t>
  </si>
  <si>
    <t>LUBRE99</t>
  </si>
  <si>
    <t>Boro</t>
  </si>
  <si>
    <t>B1</t>
  </si>
  <si>
    <t>Przyczepa lekka</t>
  </si>
  <si>
    <t>SZRB10000D0023457</t>
  </si>
  <si>
    <t>, Panieńszczyzna, Chmielowa 3, 21-002 Jastków, Regon: 431019744</t>
  </si>
  <si>
    <t>LUB39998</t>
  </si>
  <si>
    <t>FORD</t>
  </si>
  <si>
    <t>TRANSIT CUSTROM</t>
  </si>
  <si>
    <t>WF01XXTTG1DC40301</t>
  </si>
  <si>
    <t>LUBSH70</t>
  </si>
  <si>
    <t>Kubota</t>
  </si>
  <si>
    <t>L5040</t>
  </si>
  <si>
    <t>Ciągnik rolniczy</t>
  </si>
  <si>
    <t>L5040D61322</t>
  </si>
  <si>
    <t>LUB24098</t>
  </si>
  <si>
    <t>MAN</t>
  </si>
  <si>
    <t>TGM, 13</t>
  </si>
  <si>
    <t>WMAN36ZZ0BY250556</t>
  </si>
  <si>
    <t>LUB17670</t>
  </si>
  <si>
    <t>Peugeot</t>
  </si>
  <si>
    <t>Partner HDI</t>
  </si>
  <si>
    <t>Osobowy</t>
  </si>
  <si>
    <t>VF37B9HXC9J065810</t>
  </si>
  <si>
    <t>LUB16698</t>
  </si>
  <si>
    <t>Daimler-Benz</t>
  </si>
  <si>
    <t>9.506</t>
  </si>
  <si>
    <t>38018314844797</t>
  </si>
  <si>
    <t>LUB31441</t>
  </si>
  <si>
    <t>Renault</t>
  </si>
  <si>
    <t>Master DCI</t>
  </si>
  <si>
    <t>VJ1JDAMD528255924</t>
  </si>
  <si>
    <t>LU3110W</t>
  </si>
  <si>
    <t>Mercedes</t>
  </si>
  <si>
    <t>30905213177200</t>
  </si>
  <si>
    <t>OSP Płouszowice, 21-008 Tomaszowice, Płouszowice Kolonia 131; Starostwo Powiatowe w Lublinie, 20-074 Lublin, ul. Spokojna 9, Regon: 431029292</t>
  </si>
  <si>
    <t xml:space="preserve">OSP Płouszowice, 21-008 Tomaszowice, Płouszowice Kolonia 131, </t>
  </si>
  <si>
    <t>LU3112W</t>
  </si>
  <si>
    <t>38018314719769</t>
  </si>
  <si>
    <t xml:space="preserve"> Starostwo Powiatowe w Lublinie, 20-074 Lublin, ul. Spokojna 9, Regon: 431029292; OSP Ługów, 24-150 Nałęczów, Ługów 70</t>
  </si>
  <si>
    <t>OSP Ługów, 24-150 Nałęczów, Ługów 70</t>
  </si>
  <si>
    <t>LUB40444</t>
  </si>
  <si>
    <t xml:space="preserve">Ford </t>
  </si>
  <si>
    <t xml:space="preserve">Tranist </t>
  </si>
  <si>
    <t>Autobus</t>
  </si>
  <si>
    <t>WF0HXXTTGHFU77718</t>
  </si>
  <si>
    <t>LUB53300</t>
  </si>
  <si>
    <t>KIA</t>
  </si>
  <si>
    <t>Carens 1.6 GDI 6MT 7S</t>
  </si>
  <si>
    <t>KNAHT811AG7148784</t>
  </si>
  <si>
    <t>LUBRW98</t>
  </si>
  <si>
    <t>GEWE</t>
  </si>
  <si>
    <t>P0750</t>
  </si>
  <si>
    <t>Przyczepka lekka</t>
  </si>
  <si>
    <t>SZ9P07500HPAE6346</t>
  </si>
  <si>
    <t>07.09.2017 06.09.2018</t>
  </si>
  <si>
    <t>07.03.2018 06.03.2019</t>
  </si>
  <si>
    <t>Część zamówienia</t>
  </si>
  <si>
    <t>Ryzyko</t>
  </si>
  <si>
    <t>Wypłaty</t>
  </si>
  <si>
    <t>Rezerwy</t>
  </si>
  <si>
    <t>I część</t>
  </si>
  <si>
    <t>Mienie od ognia i innych zdarzeń losowych</t>
  </si>
  <si>
    <t>-   zł</t>
  </si>
  <si>
    <t>Kradzież</t>
  </si>
  <si>
    <t>Sprzęt elektroniczny</t>
  </si>
  <si>
    <t>Przedmioty szklane</t>
  </si>
  <si>
    <t>Odpowiedzialność cywilna</t>
  </si>
  <si>
    <t>Podsumowanie I część zamówienia</t>
  </si>
  <si>
    <t>II część</t>
  </si>
  <si>
    <t>OC p.p.m.</t>
  </si>
  <si>
    <t>AC</t>
  </si>
  <si>
    <t>NNW</t>
  </si>
  <si>
    <t>Podsumowanie II część zamówienia</t>
  </si>
  <si>
    <t>III część</t>
  </si>
  <si>
    <t>NNW OSP</t>
  </si>
  <si>
    <t>Podsumowanie III część zamówienia</t>
  </si>
  <si>
    <t>IV część</t>
  </si>
  <si>
    <t>Mienie od ognia i innych zdarzeń losowych Instalacje solarne i piece</t>
  </si>
  <si>
    <t>x</t>
  </si>
  <si>
    <t>- zł</t>
  </si>
  <si>
    <t>Podsumowanie IV część zamówienia</t>
  </si>
  <si>
    <t>Po wojnie, w czasie powstawania GS</t>
  </si>
  <si>
    <t xml:space="preserve">Murowany </t>
  </si>
  <si>
    <t>B;acha</t>
  </si>
  <si>
    <t>- gaśnice, hydranty wewnętrzny, hyd. zewnętrzny, alarm przeciwpożaorwy, monitoring, ochrona solid</t>
  </si>
  <si>
    <t>- co najmniej 2 zamki w drzwiach zewnętrznych, szyby przeciwłamaniowe</t>
  </si>
  <si>
    <t xml:space="preserve">Budynek Szkolny wraz elementami ukształtowania terenu </t>
  </si>
  <si>
    <t>Murwany</t>
  </si>
  <si>
    <t>Blacha</t>
  </si>
  <si>
    <t>Drewno, metal, plastik</t>
  </si>
  <si>
    <t>Zabytkowy</t>
  </si>
  <si>
    <t>- gaśnice, hydrant wewnętrzny i zewnętrzny;</t>
  </si>
  <si>
    <t>Drewno, plastik, matal.</t>
  </si>
  <si>
    <t>1920/2012</t>
  </si>
  <si>
    <t>Murowany</t>
  </si>
  <si>
    <t>Blacha i papa</t>
  </si>
  <si>
    <t>Murowane</t>
  </si>
  <si>
    <t>Murwoany kryty balchą</t>
  </si>
  <si>
    <t>Nawierzchnia poliuretanowa wraz z wyposażeniem sportowym.</t>
  </si>
  <si>
    <t>Murowane na podmurówce z cegły klinkierowej , cegła klinkierowa, panele ogrodzeniowe, siatka, itd..</t>
  </si>
  <si>
    <t>Drewno, metal, plastik.</t>
  </si>
  <si>
    <t xml:space="preserve">Brak majątku w systemie sum stałych. </t>
  </si>
  <si>
    <t>- gaśnice, hyd. wewnętrzne, hyd. zewnętrzne, czujniki dymu, alarm, umowa z firmą Altest</t>
  </si>
  <si>
    <t xml:space="preserve">- co najmniej 2 zamki w drzwiach zewnętrznych, </t>
  </si>
  <si>
    <t>Gont bitumiczny/ Blachów kontowa</t>
  </si>
  <si>
    <t>Budynek w Dąbrowicy; Dąbrowica 133</t>
  </si>
  <si>
    <t xml:space="preserve">Lata 50 </t>
  </si>
  <si>
    <t>Cegła, suprex</t>
  </si>
  <si>
    <t>Murowane, Drewno</t>
  </si>
  <si>
    <t>Ogrodzenie matalowe ogrodzenie wogół budynku GOKIS, chodniki, krawężniki, obrzeża; Dąbrowica 133</t>
  </si>
  <si>
    <t>Meatlowe, beton, itd..</t>
  </si>
  <si>
    <t>Budynek Kużni, Dąbrowica 133</t>
  </si>
  <si>
    <t>Eternit</t>
  </si>
  <si>
    <t>Brak danych</t>
  </si>
  <si>
    <t>Eternit, dachówka betonowa</t>
  </si>
  <si>
    <t>Drewniane kryte gontem.</t>
  </si>
  <si>
    <t>- monitoring Altest za wyjątkiem budynku nr 4 z wykazu mienia</t>
  </si>
  <si>
    <r>
      <t xml:space="preserve">- </t>
    </r>
    <r>
      <rPr>
        <sz val="11"/>
        <rFont val="Cambria"/>
        <family val="1"/>
        <charset val="238"/>
        <scheme val="major"/>
      </rPr>
      <t>co najmniej 2 zamki w drzwiach zewnętrznych w budynku nr 1</t>
    </r>
  </si>
  <si>
    <t>- kraty w drzwiach zewnętrznych w dwóch wejściach budynku głównego,  w reszcie budynków jeden zamek (bez kuźni)</t>
  </si>
  <si>
    <t>- w kuźni trzy kłódki,</t>
  </si>
  <si>
    <t>- hydrant wewnętrzny i zewnętrzny w budynku głównym,</t>
  </si>
  <si>
    <t>Budynek Dąrbowica 134 (planowany do rozbiórki) ( na razie użytkownay jako składzik)</t>
  </si>
  <si>
    <t>- gaśnice, hydraty wewnętrzne, hyd. zewnętzny</t>
  </si>
  <si>
    <t>- co najmniej 2 zamki w drzwiach zewnętrznych, kraty na drzwiach do pracowni informatycznej</t>
  </si>
  <si>
    <t>Brak majątku w systemie sum stałych.  Jednostka przejęta przez Szkołę Podstawową w Jastkowie.</t>
  </si>
  <si>
    <t>Szkoła wcielona do Szkoły Podstawowej w Jastkowie.</t>
  </si>
  <si>
    <t>1925 r. część pierwsza budynku/ 1930/ 1980</t>
  </si>
  <si>
    <t>Cegła, beton, słupy stalowe i gazobeton</t>
  </si>
  <si>
    <t>Kleina, beton (płyty), Stopdach</t>
  </si>
  <si>
    <t>Drewno/ Stopdach</t>
  </si>
  <si>
    <t>Budynek szkolny wraz z parkingiem i boiskiem trawiastym(stara szkoła, nowa szkoła, sala gimnastyczna)</t>
  </si>
  <si>
    <t xml:space="preserve">Sprzęt elektroniczny starszy niż 7 lat </t>
  </si>
  <si>
    <t>KB/WO</t>
  </si>
  <si>
    <t>Załącznik nr 1e, zakładka nr 5, zabezpieczenia przeciwpożarowe i przeciwkradzieżowe</t>
  </si>
  <si>
    <t>Załącznik nr 1e do SIWZ  - Zakładka nr 2 Wykaz sprzętu elektronicznego</t>
  </si>
  <si>
    <t>L.p.</t>
  </si>
  <si>
    <t>Razem 1. + 2.:</t>
  </si>
  <si>
    <t>Podsumowanie</t>
  </si>
  <si>
    <t>Załącznik nr 1e do SIWZ  - Zakładka nr 4 Przebieg ubezpieczenia</t>
  </si>
  <si>
    <t>Załącznik nr 1e do SIWZ  - Zakładka nr 1 Wykaz mienia</t>
  </si>
  <si>
    <t>Załącznik nr 1e do SIWZ  - Zakładka nr 3  Wykaz pojazdów</t>
  </si>
  <si>
    <t>Pierwszy okres OC</t>
  </si>
  <si>
    <t>Pierwszy okres  AC</t>
  </si>
  <si>
    <t>Pierwszy okres NW</t>
  </si>
  <si>
    <t>Pierwszy okres  AS Rozszerzone</t>
  </si>
  <si>
    <r>
      <t>07.09.2017 06.09.2018*</t>
    </r>
    <r>
      <rPr>
        <b/>
        <sz val="10"/>
        <rFont val="Cambria"/>
        <family val="1"/>
        <charset val="238"/>
        <scheme val="major"/>
      </rPr>
      <t xml:space="preserve"> tylko dla kierowcy</t>
    </r>
  </si>
  <si>
    <t>* NNW w autobusach tylko dla kierowcy</t>
  </si>
  <si>
    <t>Budynki i budowle</t>
  </si>
  <si>
    <t>Wyposażenie, urządzenia, sprzęt eleketroniczny starszy niż 7 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</si>
</sst>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0.0000%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b/>
      <sz val="10"/>
      <color rgb="FFFF000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sz val="11"/>
      <color theme="1"/>
      <name val="Czcionka tekstu podstawowego"/>
      <family val="2"/>
      <charset val="238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</cellStyleXfs>
  <cellXfs count="185">
    <xf numFmtId="0" fontId="0" fillId="0" borderId="0" xfId="0"/>
    <xf numFmtId="0" fontId="3" fillId="2" borderId="1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right" vertical="center" wrapText="1"/>
    </xf>
    <xf numFmtId="0" fontId="4" fillId="3" borderId="1" xfId="2" applyFont="1" applyFill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left" vertical="center" wrapText="1"/>
    </xf>
    <xf numFmtId="0" fontId="5" fillId="0" borderId="0" xfId="0" applyFont="1"/>
    <xf numFmtId="0" fontId="7" fillId="0" borderId="0" xfId="0" applyFont="1"/>
    <xf numFmtId="44" fontId="4" fillId="3" borderId="1" xfId="1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3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0" fontId="8" fillId="0" borderId="0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3" fillId="0" borderId="0" xfId="2" applyFont="1" applyFill="1" applyBorder="1" applyAlignment="1">
      <alignment horizontal="center" vertical="center" wrapText="1"/>
    </xf>
    <xf numFmtId="44" fontId="4" fillId="0" borderId="0" xfId="1" applyFont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49" fontId="9" fillId="6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vertical="center"/>
    </xf>
    <xf numFmtId="0" fontId="7" fillId="3" borderId="0" xfId="0" applyFont="1" applyFill="1"/>
    <xf numFmtId="49" fontId="10" fillId="3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44" fontId="4" fillId="3" borderId="1" xfId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4" fillId="0" borderId="5" xfId="2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wrapText="1"/>
    </xf>
    <xf numFmtId="44" fontId="3" fillId="2" borderId="1" xfId="1" applyFont="1" applyFill="1" applyBorder="1" applyAlignment="1">
      <alignment horizontal="center" wrapText="1"/>
    </xf>
    <xf numFmtId="44" fontId="4" fillId="0" borderId="5" xfId="1" applyFont="1" applyBorder="1" applyAlignment="1">
      <alignment wrapText="1"/>
    </xf>
    <xf numFmtId="44" fontId="4" fillId="0" borderId="5" xfId="1" applyFont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right" vertical="center" wrapText="1"/>
    </xf>
    <xf numFmtId="44" fontId="4" fillId="3" borderId="5" xfId="1" applyFont="1" applyFill="1" applyBorder="1" applyAlignment="1">
      <alignment horizontal="center" vertical="center" wrapText="1"/>
    </xf>
    <xf numFmtId="44" fontId="6" fillId="0" borderId="0" xfId="1" applyFont="1" applyBorder="1" applyAlignment="1">
      <alignment wrapText="1"/>
    </xf>
    <xf numFmtId="44" fontId="6" fillId="0" borderId="0" xfId="1" applyFont="1" applyAlignment="1">
      <alignment wrapText="1"/>
    </xf>
    <xf numFmtId="164" fontId="4" fillId="3" borderId="5" xfId="2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wrapText="1"/>
    </xf>
    <xf numFmtId="44" fontId="4" fillId="3" borderId="5" xfId="1" applyFont="1" applyFill="1" applyBorder="1" applyAlignment="1">
      <alignment wrapText="1"/>
    </xf>
    <xf numFmtId="49" fontId="9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vertical="center" wrapText="1"/>
    </xf>
    <xf numFmtId="164" fontId="3" fillId="0" borderId="1" xfId="2" applyNumberFormat="1" applyFont="1" applyFill="1" applyBorder="1" applyAlignment="1">
      <alignment horizontal="right" vertical="center" wrapText="1"/>
    </xf>
    <xf numFmtId="164" fontId="3" fillId="3" borderId="1" xfId="2" applyNumberFormat="1" applyFont="1" applyFill="1" applyBorder="1" applyAlignment="1">
      <alignment horizontal="right" vertical="center" wrapText="1"/>
    </xf>
    <xf numFmtId="44" fontId="3" fillId="3" borderId="1" xfId="1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3" borderId="0" xfId="0" applyFont="1" applyFill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8" fontId="12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8" fontId="12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8" fontId="13" fillId="2" borderId="1" xfId="0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49" fontId="3" fillId="2" borderId="1" xfId="3" applyNumberFormat="1" applyFont="1" applyFill="1" applyBorder="1" applyAlignment="1">
      <alignment horizontal="center" vertical="center" wrapText="1"/>
    </xf>
    <xf numFmtId="44" fontId="3" fillId="2" borderId="1" xfId="5" applyFont="1" applyFill="1" applyBorder="1" applyAlignment="1">
      <alignment horizontal="center" vertical="center" wrapText="1"/>
    </xf>
    <xf numFmtId="44" fontId="3" fillId="2" borderId="1" xfId="6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49" fontId="4" fillId="3" borderId="1" xfId="3" applyNumberFormat="1" applyFont="1" applyFill="1" applyBorder="1" applyAlignment="1">
      <alignment horizontal="center" vertical="center" wrapText="1"/>
    </xf>
    <xf numFmtId="44" fontId="4" fillId="3" borderId="1" xfId="5" applyFont="1" applyFill="1" applyBorder="1" applyAlignment="1">
      <alignment horizontal="center" vertical="center" wrapText="1"/>
    </xf>
    <xf numFmtId="0" fontId="4" fillId="3" borderId="1" xfId="7" applyFont="1" applyFill="1" applyBorder="1" applyAlignment="1">
      <alignment horizontal="center" vertical="center" wrapText="1"/>
    </xf>
    <xf numFmtId="0" fontId="4" fillId="3" borderId="1" xfId="7" applyFont="1" applyFill="1" applyBorder="1" applyAlignment="1">
      <alignment horizontal="center" vertical="center"/>
    </xf>
    <xf numFmtId="44" fontId="4" fillId="3" borderId="1" xfId="6" applyFont="1" applyFill="1" applyBorder="1" applyAlignment="1">
      <alignment horizontal="center" vertical="center"/>
    </xf>
    <xf numFmtId="44" fontId="4" fillId="3" borderId="1" xfId="6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1" xfId="3" applyFont="1" applyBorder="1" applyAlignment="1">
      <alignment vertical="center" wrapText="1"/>
    </xf>
    <xf numFmtId="0" fontId="4" fillId="0" borderId="1" xfId="3" applyFont="1" applyBorder="1" applyAlignment="1">
      <alignment horizontal="center" vertical="center" wrapText="1"/>
    </xf>
    <xf numFmtId="0" fontId="4" fillId="5" borderId="1" xfId="3" applyFont="1" applyFill="1" applyBorder="1" applyAlignment="1">
      <alignment vertical="center" wrapText="1"/>
    </xf>
    <xf numFmtId="0" fontId="4" fillId="5" borderId="1" xfId="3" applyFont="1" applyFill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vertical="center" wrapText="1"/>
    </xf>
    <xf numFmtId="164" fontId="4" fillId="5" borderId="1" xfId="3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10" fontId="4" fillId="0" borderId="0" xfId="4" applyNumberFormat="1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3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164" fontId="4" fillId="3" borderId="1" xfId="3" applyNumberFormat="1" applyFont="1" applyFill="1" applyBorder="1" applyAlignment="1">
      <alignment vertical="center" wrapText="1"/>
    </xf>
    <xf numFmtId="44" fontId="4" fillId="5" borderId="1" xfId="1" applyFont="1" applyFill="1" applyBorder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4" fillId="0" borderId="0" xfId="0" applyNumberFormat="1" applyFont="1" applyAlignment="1">
      <alignment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4" fillId="9" borderId="1" xfId="3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3" borderId="2" xfId="0" applyFont="1" applyFill="1" applyBorder="1" applyAlignment="1">
      <alignment horizontal="center" wrapText="1"/>
    </xf>
    <xf numFmtId="164" fontId="8" fillId="0" borderId="0" xfId="2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2" fontId="4" fillId="0" borderId="5" xfId="0" applyNumberFormat="1" applyFont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wrapText="1"/>
    </xf>
    <xf numFmtId="2" fontId="4" fillId="3" borderId="5" xfId="0" applyNumberFormat="1" applyFont="1" applyFill="1" applyBorder="1" applyAlignment="1">
      <alignment horizontal="center" wrapText="1"/>
    </xf>
    <xf numFmtId="2" fontId="6" fillId="0" borderId="0" xfId="0" applyNumberFormat="1" applyFont="1" applyBorder="1" applyAlignment="1">
      <alignment horizontal="center" wrapText="1"/>
    </xf>
    <xf numFmtId="2" fontId="6" fillId="0" borderId="0" xfId="0" applyNumberFormat="1" applyFont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4" fontId="4" fillId="3" borderId="1" xfId="0" applyNumberFormat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44" fontId="4" fillId="3" borderId="1" xfId="0" applyNumberFormat="1" applyFont="1" applyFill="1" applyBorder="1" applyAlignment="1">
      <alignment wrapText="1"/>
    </xf>
    <xf numFmtId="165" fontId="4" fillId="3" borderId="1" xfId="4" applyNumberFormat="1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4" fillId="9" borderId="1" xfId="2" applyFont="1" applyFill="1" applyBorder="1" applyAlignment="1">
      <alignment horizontal="left" vertical="center" wrapText="1"/>
    </xf>
    <xf numFmtId="164" fontId="3" fillId="9" borderId="1" xfId="2" applyNumberFormat="1" applyFont="1" applyFill="1" applyBorder="1" applyAlignment="1">
      <alignment horizontal="right" vertical="center" wrapText="1"/>
    </xf>
    <xf numFmtId="164" fontId="4" fillId="9" borderId="1" xfId="2" applyNumberFormat="1" applyFont="1" applyFill="1" applyBorder="1" applyAlignment="1">
      <alignment horizontal="right" vertical="center" wrapText="1"/>
    </xf>
    <xf numFmtId="0" fontId="3" fillId="3" borderId="1" xfId="2" applyFont="1" applyFill="1" applyBorder="1" applyAlignment="1">
      <alignment horizontal="left" vertical="center" wrapText="1"/>
    </xf>
  </cellXfs>
  <cellStyles count="8">
    <cellStyle name="Normalny" xfId="0" builtinId="0"/>
    <cellStyle name="Normalny 18" xfId="7"/>
    <cellStyle name="Normalny 2" xfId="2"/>
    <cellStyle name="Normalny 3" xfId="3"/>
    <cellStyle name="Procentowy" xfId="4" builtinId="5"/>
    <cellStyle name="Walutowy" xfId="1" builtinId="4"/>
    <cellStyle name="Walutowy 10" xfId="6"/>
    <cellStyle name="Walutowy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topLeftCell="A100" workbookViewId="0">
      <selection activeCell="C113" sqref="C113"/>
    </sheetView>
  </sheetViews>
  <sheetFormatPr defaultRowHeight="12.75"/>
  <cols>
    <col min="1" max="1" width="3.7109375" style="13" bestFit="1" customWidth="1"/>
    <col min="2" max="2" width="45.140625" style="13" customWidth="1"/>
    <col min="3" max="3" width="26.85546875" style="13" customWidth="1"/>
    <col min="4" max="4" width="15.7109375" style="39" customWidth="1"/>
    <col min="5" max="5" width="14.28515625" style="13" customWidth="1"/>
    <col min="6" max="6" width="17.28515625" style="61" customWidth="1"/>
    <col min="7" max="7" width="17.42578125" style="13" customWidth="1"/>
    <col min="8" max="8" width="19" style="134" customWidth="1"/>
    <col min="9" max="9" width="18.85546875" style="39" customWidth="1"/>
    <col min="10" max="10" width="17.7109375" style="13" customWidth="1"/>
    <col min="11" max="11" width="21" style="13" customWidth="1"/>
    <col min="12" max="12" width="21.42578125" style="13" customWidth="1"/>
    <col min="13" max="13" width="21.5703125" style="13" customWidth="1"/>
    <col min="14" max="16384" width="9.140625" style="13"/>
  </cols>
  <sheetData>
    <row r="1" spans="1:13" s="12" customFormat="1" ht="12.75" customHeight="1">
      <c r="A1" s="138" t="s">
        <v>381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40"/>
    </row>
    <row r="2" spans="1:13" s="12" customFormat="1">
      <c r="A2" s="9" t="s">
        <v>0</v>
      </c>
      <c r="B2" s="149" t="s">
        <v>1</v>
      </c>
      <c r="C2" s="149"/>
      <c r="D2" s="30"/>
      <c r="E2" s="11"/>
      <c r="F2" s="55"/>
      <c r="G2" s="11"/>
      <c r="H2" s="33"/>
      <c r="I2" s="122"/>
      <c r="J2" s="146" t="s">
        <v>186</v>
      </c>
      <c r="K2" s="147"/>
      <c r="L2" s="147"/>
      <c r="M2" s="148"/>
    </row>
    <row r="3" spans="1:13" s="12" customFormat="1" ht="25.5">
      <c r="A3" s="9" t="s">
        <v>2</v>
      </c>
      <c r="B3" s="9" t="s">
        <v>3</v>
      </c>
      <c r="C3" s="9" t="s">
        <v>4</v>
      </c>
      <c r="D3" s="30" t="s">
        <v>5</v>
      </c>
      <c r="E3" s="11" t="s">
        <v>161</v>
      </c>
      <c r="F3" s="55" t="s">
        <v>162</v>
      </c>
      <c r="G3" s="11" t="s">
        <v>163</v>
      </c>
      <c r="H3" s="33" t="s">
        <v>164</v>
      </c>
      <c r="I3" s="123" t="s">
        <v>191</v>
      </c>
      <c r="J3" s="11" t="s">
        <v>182</v>
      </c>
      <c r="K3" s="11" t="s">
        <v>183</v>
      </c>
      <c r="L3" s="11" t="s">
        <v>184</v>
      </c>
      <c r="M3" s="11" t="s">
        <v>185</v>
      </c>
    </row>
    <row r="4" spans="1:13" s="15" customFormat="1">
      <c r="A4" s="3" t="s">
        <v>0</v>
      </c>
      <c r="B4" s="5" t="s">
        <v>6</v>
      </c>
      <c r="C4" s="74">
        <v>1000000</v>
      </c>
      <c r="D4" s="4"/>
      <c r="E4" s="10" t="s">
        <v>332</v>
      </c>
      <c r="F4" s="5"/>
      <c r="G4" s="74"/>
      <c r="H4" s="131"/>
      <c r="I4" s="174"/>
      <c r="J4" s="10" t="s">
        <v>200</v>
      </c>
      <c r="K4" s="10"/>
      <c r="L4" s="10"/>
      <c r="M4" s="10" t="s">
        <v>330</v>
      </c>
    </row>
    <row r="5" spans="1:13" s="15" customFormat="1" ht="25.5">
      <c r="A5" s="3" t="s">
        <v>8</v>
      </c>
      <c r="B5" s="5" t="s">
        <v>11</v>
      </c>
      <c r="C5" s="74">
        <v>2948000</v>
      </c>
      <c r="D5" s="4"/>
      <c r="E5" s="10" t="s">
        <v>332</v>
      </c>
      <c r="F5" s="5"/>
      <c r="G5" s="74"/>
      <c r="H5" s="131"/>
      <c r="I5" s="43"/>
      <c r="J5" s="10" t="s">
        <v>336</v>
      </c>
      <c r="K5" s="10"/>
      <c r="L5" s="10"/>
      <c r="M5" s="10"/>
    </row>
    <row r="6" spans="1:13" s="15" customFormat="1">
      <c r="A6" s="3" t="s">
        <v>10</v>
      </c>
      <c r="B6" s="5" t="s">
        <v>13</v>
      </c>
      <c r="C6" s="74">
        <v>50000</v>
      </c>
      <c r="D6" s="4"/>
      <c r="E6" s="10" t="s">
        <v>332</v>
      </c>
      <c r="F6" s="5"/>
      <c r="G6" s="74"/>
      <c r="H6" s="131"/>
      <c r="I6" s="43"/>
      <c r="J6" s="10" t="s">
        <v>336</v>
      </c>
      <c r="K6" s="10"/>
      <c r="L6" s="10"/>
      <c r="M6" s="10"/>
    </row>
    <row r="7" spans="1:13" s="15" customFormat="1">
      <c r="A7" s="3" t="s">
        <v>12</v>
      </c>
      <c r="B7" s="5" t="s">
        <v>15</v>
      </c>
      <c r="C7" s="74">
        <v>80000</v>
      </c>
      <c r="D7" s="4"/>
      <c r="E7" s="10" t="s">
        <v>332</v>
      </c>
      <c r="F7" s="5"/>
      <c r="G7" s="74"/>
      <c r="H7" s="131"/>
      <c r="I7" s="43"/>
      <c r="J7" s="10" t="s">
        <v>336</v>
      </c>
      <c r="K7" s="10"/>
      <c r="L7" s="10"/>
      <c r="M7" s="10"/>
    </row>
    <row r="8" spans="1:13" s="15" customFormat="1">
      <c r="A8" s="3" t="s">
        <v>14</v>
      </c>
      <c r="B8" s="5" t="s">
        <v>17</v>
      </c>
      <c r="C8" s="74">
        <f>125932.86</f>
        <v>125932.86</v>
      </c>
      <c r="D8" s="4"/>
      <c r="E8" s="10"/>
      <c r="F8" s="5"/>
      <c r="G8" s="74"/>
      <c r="H8" s="131"/>
      <c r="I8" s="43"/>
      <c r="J8" s="10" t="s">
        <v>336</v>
      </c>
      <c r="K8" s="10"/>
      <c r="L8" s="10"/>
      <c r="M8" s="10"/>
    </row>
    <row r="9" spans="1:13" s="15" customFormat="1">
      <c r="A9" s="3" t="s">
        <v>16</v>
      </c>
      <c r="B9" s="5" t="s">
        <v>21</v>
      </c>
      <c r="C9" s="74">
        <v>506219.17</v>
      </c>
      <c r="D9" s="4"/>
      <c r="E9" s="10"/>
      <c r="F9" s="5"/>
      <c r="G9" s="74"/>
      <c r="H9" s="131"/>
      <c r="I9" s="43"/>
      <c r="J9" s="10" t="s">
        <v>336</v>
      </c>
      <c r="K9" s="10"/>
      <c r="L9" s="10"/>
      <c r="M9" s="10"/>
    </row>
    <row r="10" spans="1:13" s="15" customFormat="1">
      <c r="A10" s="3" t="s">
        <v>18</v>
      </c>
      <c r="B10" s="5" t="s">
        <v>23</v>
      </c>
      <c r="C10" s="74">
        <v>313265</v>
      </c>
      <c r="D10" s="4"/>
      <c r="E10" s="10"/>
      <c r="F10" s="5"/>
      <c r="G10" s="74"/>
      <c r="H10" s="131"/>
      <c r="I10" s="43"/>
      <c r="J10" s="10" t="s">
        <v>336</v>
      </c>
      <c r="K10" s="10"/>
      <c r="L10" s="10"/>
      <c r="M10" s="10"/>
    </row>
    <row r="11" spans="1:13" s="15" customFormat="1">
      <c r="A11" s="3" t="s">
        <v>19</v>
      </c>
      <c r="B11" s="5" t="s">
        <v>25</v>
      </c>
      <c r="C11" s="74">
        <v>256302.38</v>
      </c>
      <c r="D11" s="4"/>
      <c r="E11" s="10"/>
      <c r="F11" s="5"/>
      <c r="G11" s="74"/>
      <c r="H11" s="131"/>
      <c r="I11" s="43"/>
      <c r="J11" s="10" t="s">
        <v>336</v>
      </c>
      <c r="K11" s="10"/>
      <c r="L11" s="10"/>
      <c r="M11" s="10"/>
    </row>
    <row r="12" spans="1:13" s="15" customFormat="1">
      <c r="A12" s="3" t="s">
        <v>20</v>
      </c>
      <c r="B12" s="5" t="s">
        <v>27</v>
      </c>
      <c r="C12" s="74">
        <v>456266.9</v>
      </c>
      <c r="D12" s="4"/>
      <c r="E12" s="10"/>
      <c r="F12" s="5"/>
      <c r="G12" s="74"/>
      <c r="H12" s="131"/>
      <c r="I12" s="43"/>
      <c r="J12" s="10" t="s">
        <v>336</v>
      </c>
      <c r="K12" s="10"/>
      <c r="L12" s="10"/>
      <c r="M12" s="10"/>
    </row>
    <row r="13" spans="1:13" s="15" customFormat="1">
      <c r="A13" s="3" t="s">
        <v>22</v>
      </c>
      <c r="B13" s="5" t="s">
        <v>29</v>
      </c>
      <c r="C13" s="74">
        <v>1604865.73</v>
      </c>
      <c r="D13" s="4"/>
      <c r="E13" s="10"/>
      <c r="F13" s="5"/>
      <c r="G13" s="74"/>
      <c r="H13" s="131"/>
      <c r="I13" s="43"/>
      <c r="J13" s="10" t="s">
        <v>336</v>
      </c>
      <c r="K13" s="10"/>
      <c r="L13" s="10"/>
      <c r="M13" s="10"/>
    </row>
    <row r="14" spans="1:13" s="15" customFormat="1">
      <c r="A14" s="3" t="s">
        <v>24</v>
      </c>
      <c r="B14" s="5" t="s">
        <v>31</v>
      </c>
      <c r="C14" s="74">
        <v>310725.74</v>
      </c>
      <c r="D14" s="4"/>
      <c r="E14" s="10"/>
      <c r="F14" s="5"/>
      <c r="G14" s="74"/>
      <c r="H14" s="131"/>
      <c r="I14" s="43"/>
      <c r="J14" s="10" t="s">
        <v>336</v>
      </c>
      <c r="K14" s="10"/>
      <c r="L14" s="10"/>
      <c r="M14" s="10"/>
    </row>
    <row r="15" spans="1:13" s="15" customFormat="1">
      <c r="A15" s="3" t="s">
        <v>26</v>
      </c>
      <c r="B15" s="5" t="s">
        <v>33</v>
      </c>
      <c r="C15" s="74">
        <v>3736838.17</v>
      </c>
      <c r="D15" s="4"/>
      <c r="E15" s="10"/>
      <c r="F15" s="5"/>
      <c r="G15" s="74"/>
      <c r="H15" s="131"/>
      <c r="I15" s="43"/>
      <c r="J15" s="10" t="s">
        <v>336</v>
      </c>
      <c r="K15" s="10"/>
      <c r="L15" s="10"/>
      <c r="M15" s="10"/>
    </row>
    <row r="16" spans="1:13" s="15" customFormat="1">
      <c r="A16" s="3" t="s">
        <v>28</v>
      </c>
      <c r="B16" s="5" t="s">
        <v>35</v>
      </c>
      <c r="C16" s="74">
        <v>94368.36</v>
      </c>
      <c r="D16" s="4"/>
      <c r="E16" s="10"/>
      <c r="F16" s="5"/>
      <c r="G16" s="74"/>
      <c r="H16" s="131"/>
      <c r="I16" s="43"/>
      <c r="J16" s="10" t="s">
        <v>336</v>
      </c>
      <c r="K16" s="10"/>
      <c r="L16" s="10"/>
      <c r="M16" s="10"/>
    </row>
    <row r="17" spans="1:13" s="15" customFormat="1">
      <c r="A17" s="3" t="s">
        <v>30</v>
      </c>
      <c r="B17" s="5" t="s">
        <v>37</v>
      </c>
      <c r="C17" s="74">
        <v>140000</v>
      </c>
      <c r="D17" s="4"/>
      <c r="E17" s="10"/>
      <c r="F17" s="5"/>
      <c r="G17" s="74"/>
      <c r="H17" s="131"/>
      <c r="I17" s="43"/>
      <c r="J17" s="10" t="s">
        <v>336</v>
      </c>
      <c r="K17" s="10"/>
      <c r="L17" s="10"/>
      <c r="M17" s="10"/>
    </row>
    <row r="18" spans="1:13" s="15" customFormat="1">
      <c r="A18" s="3" t="s">
        <v>32</v>
      </c>
      <c r="B18" s="5" t="s">
        <v>40</v>
      </c>
      <c r="C18" s="74">
        <v>446000</v>
      </c>
      <c r="D18" s="4"/>
      <c r="E18" s="10"/>
      <c r="F18" s="5"/>
      <c r="G18" s="74"/>
      <c r="H18" s="131"/>
      <c r="I18" s="43"/>
      <c r="J18" s="10" t="s">
        <v>336</v>
      </c>
      <c r="K18" s="10"/>
      <c r="L18" s="10"/>
      <c r="M18" s="10"/>
    </row>
    <row r="19" spans="1:13" s="15" customFormat="1">
      <c r="A19" s="3" t="s">
        <v>34</v>
      </c>
      <c r="B19" s="5" t="s">
        <v>42</v>
      </c>
      <c r="C19" s="74">
        <v>317800</v>
      </c>
      <c r="D19" s="4"/>
      <c r="E19" s="10"/>
      <c r="F19" s="5"/>
      <c r="G19" s="74"/>
      <c r="H19" s="131"/>
      <c r="I19" s="43"/>
      <c r="J19" s="10" t="s">
        <v>336</v>
      </c>
      <c r="K19" s="10"/>
      <c r="L19" s="10"/>
      <c r="M19" s="10"/>
    </row>
    <row r="20" spans="1:13" s="15" customFormat="1">
      <c r="A20" s="3" t="s">
        <v>36</v>
      </c>
      <c r="B20" s="5" t="s">
        <v>44</v>
      </c>
      <c r="C20" s="74">
        <v>141704.13</v>
      </c>
      <c r="D20" s="4"/>
      <c r="E20" s="10"/>
      <c r="F20" s="5"/>
      <c r="G20" s="74"/>
      <c r="H20" s="131"/>
      <c r="I20" s="43"/>
      <c r="J20" s="10" t="s">
        <v>336</v>
      </c>
      <c r="K20" s="10"/>
      <c r="L20" s="10"/>
      <c r="M20" s="10"/>
    </row>
    <row r="21" spans="1:13" s="15" customFormat="1" ht="25.5">
      <c r="A21" s="3" t="s">
        <v>38</v>
      </c>
      <c r="B21" s="5" t="s">
        <v>198</v>
      </c>
      <c r="C21" s="74">
        <v>362400</v>
      </c>
      <c r="D21" s="4"/>
      <c r="E21" s="10"/>
      <c r="F21" s="5"/>
      <c r="G21" s="74"/>
      <c r="H21" s="131"/>
      <c r="I21" s="43"/>
      <c r="J21" s="10"/>
      <c r="K21" s="10"/>
      <c r="L21" s="10"/>
      <c r="M21" s="10"/>
    </row>
    <row r="22" spans="1:13" s="15" customFormat="1">
      <c r="A22" s="3" t="s">
        <v>39</v>
      </c>
      <c r="B22" s="5" t="s">
        <v>48</v>
      </c>
      <c r="C22" s="74">
        <v>192274.2</v>
      </c>
      <c r="D22" s="4"/>
      <c r="E22" s="10"/>
      <c r="F22" s="5"/>
      <c r="G22" s="74"/>
      <c r="H22" s="131"/>
      <c r="I22" s="43"/>
      <c r="J22" s="10" t="s">
        <v>336</v>
      </c>
      <c r="K22" s="10"/>
      <c r="L22" s="10"/>
      <c r="M22" s="10"/>
    </row>
    <row r="23" spans="1:13" s="15" customFormat="1">
      <c r="A23" s="3" t="s">
        <v>41</v>
      </c>
      <c r="B23" s="5" t="s">
        <v>50</v>
      </c>
      <c r="C23" s="74">
        <v>54280.14</v>
      </c>
      <c r="D23" s="4"/>
      <c r="E23" s="10"/>
      <c r="F23" s="5"/>
      <c r="G23" s="74"/>
      <c r="H23" s="131"/>
      <c r="I23" s="43"/>
      <c r="J23" s="10"/>
      <c r="K23" s="10"/>
      <c r="L23" s="10"/>
      <c r="M23" s="10"/>
    </row>
    <row r="24" spans="1:13" s="15" customFormat="1">
      <c r="A24" s="3" t="s">
        <v>43</v>
      </c>
      <c r="B24" s="5" t="s">
        <v>52</v>
      </c>
      <c r="C24" s="74">
        <v>586000</v>
      </c>
      <c r="D24" s="4"/>
      <c r="E24" s="10"/>
      <c r="F24" s="5"/>
      <c r="G24" s="74"/>
      <c r="H24" s="131"/>
      <c r="I24" s="43"/>
      <c r="J24" s="10"/>
      <c r="K24" s="10"/>
      <c r="L24" s="10"/>
      <c r="M24" s="10"/>
    </row>
    <row r="25" spans="1:13" s="15" customFormat="1">
      <c r="A25" s="3" t="s">
        <v>45</v>
      </c>
      <c r="B25" s="5" t="s">
        <v>54</v>
      </c>
      <c r="C25" s="74">
        <v>40135.74</v>
      </c>
      <c r="D25" s="4"/>
      <c r="E25" s="10"/>
      <c r="F25" s="5"/>
      <c r="G25" s="74"/>
      <c r="H25" s="131"/>
      <c r="I25" s="43"/>
      <c r="J25" s="10"/>
      <c r="K25" s="10"/>
      <c r="L25" s="10"/>
      <c r="M25" s="10"/>
    </row>
    <row r="26" spans="1:13" s="15" customFormat="1">
      <c r="A26" s="3" t="s">
        <v>46</v>
      </c>
      <c r="B26" s="5" t="s">
        <v>56</v>
      </c>
      <c r="C26" s="74">
        <v>355737.95</v>
      </c>
      <c r="D26" s="4"/>
      <c r="E26" s="10"/>
      <c r="F26" s="5"/>
      <c r="G26" s="74"/>
      <c r="H26" s="131"/>
      <c r="I26" s="43"/>
      <c r="J26" s="10"/>
      <c r="K26" s="10"/>
      <c r="L26" s="10"/>
      <c r="M26" s="10"/>
    </row>
    <row r="27" spans="1:13" s="15" customFormat="1">
      <c r="A27" s="3" t="s">
        <v>47</v>
      </c>
      <c r="B27" s="5" t="s">
        <v>58</v>
      </c>
      <c r="C27" s="74">
        <v>58322.69</v>
      </c>
      <c r="D27" s="4"/>
      <c r="E27" s="10"/>
      <c r="F27" s="5"/>
      <c r="G27" s="74"/>
      <c r="H27" s="131"/>
      <c r="I27" s="43"/>
      <c r="J27" s="10"/>
      <c r="K27" s="10"/>
      <c r="L27" s="10"/>
      <c r="M27" s="10"/>
    </row>
    <row r="28" spans="1:13" s="15" customFormat="1">
      <c r="A28" s="3" t="s">
        <v>49</v>
      </c>
      <c r="B28" s="5" t="s">
        <v>60</v>
      </c>
      <c r="C28" s="74">
        <v>33960</v>
      </c>
      <c r="D28" s="4"/>
      <c r="E28" s="10"/>
      <c r="F28" s="5"/>
      <c r="G28" s="74"/>
      <c r="H28" s="131"/>
      <c r="I28" s="43"/>
      <c r="J28" s="10"/>
      <c r="K28" s="10"/>
      <c r="L28" s="10"/>
      <c r="M28" s="10"/>
    </row>
    <row r="29" spans="1:13" s="15" customFormat="1">
      <c r="A29" s="3" t="s">
        <v>51</v>
      </c>
      <c r="B29" s="128" t="s">
        <v>62</v>
      </c>
      <c r="C29" s="129">
        <v>27845.7</v>
      </c>
      <c r="D29" s="175"/>
      <c r="E29" s="10"/>
      <c r="F29" s="128"/>
      <c r="G29" s="129"/>
      <c r="H29" s="131"/>
      <c r="I29" s="43"/>
      <c r="J29" s="10"/>
      <c r="K29" s="10"/>
      <c r="L29" s="10"/>
      <c r="M29" s="10"/>
    </row>
    <row r="30" spans="1:13" s="15" customFormat="1">
      <c r="A30" s="3" t="s">
        <v>53</v>
      </c>
      <c r="B30" s="128" t="s">
        <v>64</v>
      </c>
      <c r="C30" s="129">
        <v>9729</v>
      </c>
      <c r="D30" s="175"/>
      <c r="E30" s="10"/>
      <c r="F30" s="128"/>
      <c r="G30" s="129"/>
      <c r="H30" s="131"/>
      <c r="I30" s="43"/>
      <c r="J30" s="10"/>
      <c r="K30" s="10"/>
      <c r="L30" s="10"/>
      <c r="M30" s="10"/>
    </row>
    <row r="31" spans="1:13" s="15" customFormat="1">
      <c r="A31" s="3" t="s">
        <v>55</v>
      </c>
      <c r="B31" s="128" t="s">
        <v>64</v>
      </c>
      <c r="C31" s="129">
        <v>9729</v>
      </c>
      <c r="D31" s="175"/>
      <c r="E31" s="10"/>
      <c r="F31" s="128"/>
      <c r="G31" s="129"/>
      <c r="H31" s="131"/>
      <c r="I31" s="43"/>
      <c r="J31" s="10"/>
      <c r="K31" s="10"/>
      <c r="L31" s="10"/>
      <c r="M31" s="10"/>
    </row>
    <row r="32" spans="1:13" s="15" customFormat="1">
      <c r="A32" s="3" t="s">
        <v>57</v>
      </c>
      <c r="B32" s="128" t="s">
        <v>67</v>
      </c>
      <c r="C32" s="129">
        <v>240451.5</v>
      </c>
      <c r="D32" s="175"/>
      <c r="E32" s="176"/>
      <c r="F32" s="128"/>
      <c r="G32" s="129"/>
      <c r="H32" s="131"/>
      <c r="I32" s="43"/>
      <c r="J32" s="10"/>
      <c r="K32" s="10"/>
      <c r="L32" s="10"/>
      <c r="M32" s="10"/>
    </row>
    <row r="33" spans="1:13" s="15" customFormat="1">
      <c r="A33" s="3" t="s">
        <v>59</v>
      </c>
      <c r="B33" s="128" t="s">
        <v>70</v>
      </c>
      <c r="C33" s="129">
        <v>36818.699999999997</v>
      </c>
      <c r="D33" s="175"/>
      <c r="E33" s="10"/>
      <c r="F33" s="128"/>
      <c r="G33" s="129"/>
      <c r="H33" s="131"/>
      <c r="I33" s="43"/>
      <c r="J33" s="10"/>
      <c r="K33" s="10"/>
      <c r="L33" s="10"/>
      <c r="M33" s="10"/>
    </row>
    <row r="34" spans="1:13" s="15" customFormat="1">
      <c r="A34" s="3" t="s">
        <v>61</v>
      </c>
      <c r="B34" s="128" t="s">
        <v>72</v>
      </c>
      <c r="C34" s="129">
        <v>9778.4699999999993</v>
      </c>
      <c r="D34" s="175"/>
      <c r="E34" s="10"/>
      <c r="F34" s="128"/>
      <c r="G34" s="129"/>
      <c r="H34" s="131"/>
      <c r="I34" s="43"/>
      <c r="J34" s="10"/>
      <c r="K34" s="10"/>
      <c r="L34" s="10"/>
      <c r="M34" s="10"/>
    </row>
    <row r="35" spans="1:13" s="15" customFormat="1">
      <c r="A35" s="3" t="s">
        <v>63</v>
      </c>
      <c r="B35" s="128" t="s">
        <v>74</v>
      </c>
      <c r="C35" s="129">
        <v>718</v>
      </c>
      <c r="D35" s="175"/>
      <c r="E35" s="10"/>
      <c r="F35" s="128"/>
      <c r="G35" s="129"/>
      <c r="H35" s="131"/>
      <c r="I35" s="43"/>
      <c r="J35" s="10"/>
      <c r="K35" s="10"/>
      <c r="L35" s="10"/>
      <c r="M35" s="10"/>
    </row>
    <row r="36" spans="1:13" s="15" customFormat="1">
      <c r="A36" s="3" t="s">
        <v>65</v>
      </c>
      <c r="B36" s="128" t="s">
        <v>76</v>
      </c>
      <c r="C36" s="129">
        <v>51068.63</v>
      </c>
      <c r="D36" s="175"/>
      <c r="E36" s="177"/>
      <c r="F36" s="128"/>
      <c r="G36" s="129"/>
      <c r="H36" s="131"/>
      <c r="I36" s="43"/>
      <c r="J36" s="10"/>
      <c r="K36" s="10"/>
      <c r="L36" s="10"/>
      <c r="M36" s="10"/>
    </row>
    <row r="37" spans="1:13" s="15" customFormat="1">
      <c r="A37" s="3" t="s">
        <v>66</v>
      </c>
      <c r="B37" s="128" t="s">
        <v>80</v>
      </c>
      <c r="C37" s="129">
        <v>6129.3</v>
      </c>
      <c r="D37" s="175"/>
      <c r="E37" s="10"/>
      <c r="F37" s="128"/>
      <c r="G37" s="129"/>
      <c r="H37" s="131"/>
      <c r="I37" s="43"/>
      <c r="J37" s="10"/>
      <c r="K37" s="10"/>
      <c r="L37" s="10"/>
      <c r="M37" s="10"/>
    </row>
    <row r="38" spans="1:13" s="15" customFormat="1">
      <c r="A38" s="3" t="s">
        <v>68</v>
      </c>
      <c r="B38" s="128" t="s">
        <v>82</v>
      </c>
      <c r="C38" s="129">
        <v>5660.73</v>
      </c>
      <c r="D38" s="175"/>
      <c r="E38" s="10"/>
      <c r="F38" s="128"/>
      <c r="G38" s="129"/>
      <c r="H38" s="131"/>
      <c r="I38" s="43"/>
      <c r="J38" s="10"/>
      <c r="K38" s="10"/>
      <c r="L38" s="10"/>
      <c r="M38" s="10"/>
    </row>
    <row r="39" spans="1:13" s="15" customFormat="1">
      <c r="A39" s="3" t="s">
        <v>69</v>
      </c>
      <c r="B39" s="128" t="s">
        <v>84</v>
      </c>
      <c r="C39" s="129">
        <v>7557.79</v>
      </c>
      <c r="D39" s="175"/>
      <c r="E39" s="10"/>
      <c r="F39" s="128"/>
      <c r="G39" s="129"/>
      <c r="H39" s="131"/>
      <c r="I39" s="43"/>
      <c r="J39" s="10"/>
      <c r="K39" s="10"/>
      <c r="L39" s="10"/>
      <c r="M39" s="10"/>
    </row>
    <row r="40" spans="1:13" s="15" customFormat="1">
      <c r="A40" s="3" t="s">
        <v>71</v>
      </c>
      <c r="B40" s="128" t="s">
        <v>86</v>
      </c>
      <c r="C40" s="129">
        <v>9117.7099999999991</v>
      </c>
      <c r="D40" s="175"/>
      <c r="E40" s="10"/>
      <c r="F40" s="128"/>
      <c r="G40" s="129"/>
      <c r="H40" s="131"/>
      <c r="I40" s="43"/>
      <c r="J40" s="10"/>
      <c r="K40" s="10"/>
      <c r="L40" s="10"/>
      <c r="M40" s="10"/>
    </row>
    <row r="41" spans="1:13" s="15" customFormat="1">
      <c r="A41" s="3" t="s">
        <v>73</v>
      </c>
      <c r="B41" s="128" t="s">
        <v>88</v>
      </c>
      <c r="C41" s="129">
        <v>8356.4500000000007</v>
      </c>
      <c r="D41" s="175"/>
      <c r="E41" s="10"/>
      <c r="F41" s="128"/>
      <c r="G41" s="129"/>
      <c r="H41" s="131"/>
      <c r="I41" s="43"/>
      <c r="J41" s="10"/>
      <c r="K41" s="10"/>
      <c r="L41" s="10"/>
      <c r="M41" s="10"/>
    </row>
    <row r="42" spans="1:13" s="15" customFormat="1">
      <c r="A42" s="3" t="s">
        <v>75</v>
      </c>
      <c r="B42" s="128" t="s">
        <v>90</v>
      </c>
      <c r="C42" s="129">
        <v>13601.76</v>
      </c>
      <c r="D42" s="175"/>
      <c r="E42" s="10"/>
      <c r="F42" s="128"/>
      <c r="G42" s="129"/>
      <c r="H42" s="131"/>
      <c r="I42" s="43"/>
      <c r="J42" s="10"/>
      <c r="K42" s="10"/>
      <c r="L42" s="10"/>
      <c r="M42" s="10"/>
    </row>
    <row r="43" spans="1:13" s="15" customFormat="1">
      <c r="A43" s="3" t="s">
        <v>77</v>
      </c>
      <c r="B43" s="5" t="s">
        <v>92</v>
      </c>
      <c r="C43" s="74">
        <v>257899.99999999997</v>
      </c>
      <c r="D43" s="4"/>
      <c r="E43" s="10"/>
      <c r="F43" s="5"/>
      <c r="G43" s="74"/>
      <c r="H43" s="131"/>
      <c r="I43" s="43"/>
      <c r="J43" s="10"/>
      <c r="K43" s="10"/>
      <c r="L43" s="10"/>
      <c r="M43" s="10"/>
    </row>
    <row r="44" spans="1:13" s="15" customFormat="1">
      <c r="A44" s="3" t="s">
        <v>78</v>
      </c>
      <c r="B44" s="5" t="s">
        <v>95</v>
      </c>
      <c r="C44" s="74">
        <v>15819.86</v>
      </c>
      <c r="D44" s="4"/>
      <c r="E44" s="10"/>
      <c r="F44" s="5"/>
      <c r="G44" s="74"/>
      <c r="H44" s="131"/>
      <c r="I44" s="43"/>
      <c r="J44" s="10"/>
      <c r="K44" s="10"/>
      <c r="L44" s="10"/>
      <c r="M44" s="10"/>
    </row>
    <row r="45" spans="1:13" s="15" customFormat="1">
      <c r="A45" s="3" t="s">
        <v>79</v>
      </c>
      <c r="B45" s="5" t="s">
        <v>97</v>
      </c>
      <c r="C45" s="74">
        <v>14999.97</v>
      </c>
      <c r="D45" s="4"/>
      <c r="E45" s="10"/>
      <c r="F45" s="5"/>
      <c r="G45" s="74"/>
      <c r="H45" s="131"/>
      <c r="I45" s="43"/>
      <c r="J45" s="10"/>
      <c r="K45" s="10"/>
      <c r="L45" s="10"/>
      <c r="M45" s="10"/>
    </row>
    <row r="46" spans="1:13" s="15" customFormat="1">
      <c r="A46" s="3" t="s">
        <v>81</v>
      </c>
      <c r="B46" s="5" t="s">
        <v>99</v>
      </c>
      <c r="C46" s="74">
        <v>462694.07</v>
      </c>
      <c r="D46" s="4"/>
      <c r="E46" s="10"/>
      <c r="F46" s="5"/>
      <c r="G46" s="74"/>
      <c r="H46" s="131"/>
      <c r="I46" s="43"/>
      <c r="J46" s="10"/>
      <c r="K46" s="10"/>
      <c r="L46" s="10"/>
      <c r="M46" s="10"/>
    </row>
    <row r="47" spans="1:13" s="15" customFormat="1">
      <c r="A47" s="3" t="s">
        <v>83</v>
      </c>
      <c r="B47" s="5" t="s">
        <v>101</v>
      </c>
      <c r="C47" s="74">
        <v>123273.63</v>
      </c>
      <c r="D47" s="4"/>
      <c r="E47" s="10">
        <v>2015</v>
      </c>
      <c r="F47" s="5"/>
      <c r="G47" s="74"/>
      <c r="H47" s="131"/>
      <c r="I47" s="43"/>
      <c r="J47" s="10"/>
      <c r="K47" s="10"/>
      <c r="L47" s="10"/>
      <c r="M47" s="10"/>
    </row>
    <row r="48" spans="1:13" s="15" customFormat="1">
      <c r="A48" s="3" t="s">
        <v>85</v>
      </c>
      <c r="B48" s="184" t="s">
        <v>103</v>
      </c>
      <c r="C48" s="74">
        <v>7999.99</v>
      </c>
      <c r="D48" s="4"/>
      <c r="E48" s="10"/>
      <c r="F48" s="5"/>
      <c r="G48" s="74"/>
      <c r="H48" s="131"/>
      <c r="I48" s="43"/>
      <c r="J48" s="10"/>
      <c r="K48" s="10"/>
      <c r="L48" s="10"/>
      <c r="M48" s="10"/>
    </row>
    <row r="49" spans="1:13" s="15" customFormat="1">
      <c r="A49" s="3" t="s">
        <v>87</v>
      </c>
      <c r="B49" s="5" t="s">
        <v>105</v>
      </c>
      <c r="C49" s="74">
        <v>6588</v>
      </c>
      <c r="D49" s="4"/>
      <c r="E49" s="10"/>
      <c r="F49" s="5"/>
      <c r="G49" s="74"/>
      <c r="H49" s="131"/>
      <c r="I49" s="43"/>
      <c r="J49" s="10"/>
      <c r="K49" s="10"/>
      <c r="L49" s="10"/>
      <c r="M49" s="10"/>
    </row>
    <row r="50" spans="1:13" s="15" customFormat="1">
      <c r="A50" s="3" t="s">
        <v>89</v>
      </c>
      <c r="B50" s="5" t="s">
        <v>106</v>
      </c>
      <c r="C50" s="74">
        <v>167042.1</v>
      </c>
      <c r="D50" s="4"/>
      <c r="E50" s="10"/>
      <c r="F50" s="5"/>
      <c r="G50" s="74"/>
      <c r="H50" s="131"/>
      <c r="I50" s="43"/>
      <c r="J50" s="10"/>
      <c r="K50" s="10"/>
      <c r="L50" s="10"/>
      <c r="M50" s="10"/>
    </row>
    <row r="51" spans="1:13" s="15" customFormat="1">
      <c r="A51" s="3" t="s">
        <v>91</v>
      </c>
      <c r="B51" s="181" t="s">
        <v>107</v>
      </c>
      <c r="C51" s="183">
        <f>193134.03+7780.88+28044+17835</f>
        <v>246793.91</v>
      </c>
      <c r="D51" s="4"/>
      <c r="E51" s="10"/>
      <c r="F51" s="5"/>
      <c r="G51" s="74"/>
      <c r="H51" s="131"/>
      <c r="I51" s="43"/>
      <c r="J51" s="10"/>
      <c r="K51" s="10"/>
      <c r="L51" s="10"/>
      <c r="M51" s="10"/>
    </row>
    <row r="52" spans="1:13" s="15" customFormat="1">
      <c r="A52" s="3" t="s">
        <v>93</v>
      </c>
      <c r="B52" s="5" t="s">
        <v>155</v>
      </c>
      <c r="C52" s="74">
        <v>860000</v>
      </c>
      <c r="D52" s="4"/>
      <c r="E52" s="10"/>
      <c r="F52" s="5"/>
      <c r="G52" s="74"/>
      <c r="H52" s="131"/>
      <c r="I52" s="43"/>
      <c r="J52" s="10"/>
      <c r="K52" s="10"/>
      <c r="L52" s="10"/>
      <c r="M52" s="10"/>
    </row>
    <row r="53" spans="1:13" s="15" customFormat="1">
      <c r="A53" s="3" t="s">
        <v>94</v>
      </c>
      <c r="B53" s="5" t="s">
        <v>156</v>
      </c>
      <c r="C53" s="74">
        <v>4885.38</v>
      </c>
      <c r="D53" s="4"/>
      <c r="E53" s="10"/>
      <c r="F53" s="5"/>
      <c r="G53" s="74"/>
      <c r="H53" s="131"/>
      <c r="I53" s="43"/>
      <c r="J53" s="10"/>
      <c r="K53" s="10"/>
      <c r="L53" s="10"/>
      <c r="M53" s="10"/>
    </row>
    <row r="54" spans="1:13" s="15" customFormat="1">
      <c r="A54" s="3" t="s">
        <v>96</v>
      </c>
      <c r="B54" s="5" t="s">
        <v>157</v>
      </c>
      <c r="C54" s="74">
        <v>7819.55</v>
      </c>
      <c r="D54" s="4"/>
      <c r="E54" s="10"/>
      <c r="F54" s="5"/>
      <c r="G54" s="74"/>
      <c r="H54" s="131"/>
      <c r="I54" s="43"/>
      <c r="J54" s="10"/>
      <c r="K54" s="10"/>
      <c r="L54" s="10"/>
      <c r="M54" s="10"/>
    </row>
    <row r="55" spans="1:13" s="15" customFormat="1">
      <c r="A55" s="3" t="s">
        <v>98</v>
      </c>
      <c r="B55" s="5" t="s">
        <v>158</v>
      </c>
      <c r="C55" s="74">
        <v>15990</v>
      </c>
      <c r="D55" s="4"/>
      <c r="E55" s="10"/>
      <c r="F55" s="5"/>
      <c r="G55" s="74"/>
      <c r="H55" s="131"/>
      <c r="I55" s="43"/>
      <c r="J55" s="10"/>
      <c r="K55" s="10"/>
      <c r="L55" s="10"/>
      <c r="M55" s="10"/>
    </row>
    <row r="56" spans="1:13" s="15" customFormat="1">
      <c r="A56" s="3" t="s">
        <v>100</v>
      </c>
      <c r="B56" s="5" t="s">
        <v>159</v>
      </c>
      <c r="C56" s="74">
        <v>311899.28000000003</v>
      </c>
      <c r="D56" s="4"/>
      <c r="E56" s="10"/>
      <c r="F56" s="5"/>
      <c r="G56" s="74"/>
      <c r="H56" s="131"/>
      <c r="I56" s="43"/>
      <c r="J56" s="10"/>
      <c r="K56" s="10"/>
      <c r="L56" s="10"/>
      <c r="M56" s="10"/>
    </row>
    <row r="57" spans="1:13" s="15" customFormat="1" ht="25.5">
      <c r="A57" s="3" t="s">
        <v>102</v>
      </c>
      <c r="B57" s="5" t="s">
        <v>160</v>
      </c>
      <c r="C57" s="74">
        <v>30000</v>
      </c>
      <c r="D57" s="4"/>
      <c r="E57" s="10"/>
      <c r="F57" s="5"/>
      <c r="G57" s="74"/>
      <c r="H57" s="131"/>
      <c r="I57" s="43"/>
      <c r="J57" s="10"/>
      <c r="K57" s="10"/>
      <c r="L57" s="10"/>
      <c r="M57" s="10"/>
    </row>
    <row r="58" spans="1:13" s="15" customFormat="1">
      <c r="A58" s="3" t="s">
        <v>104</v>
      </c>
      <c r="B58" s="5" t="s">
        <v>112</v>
      </c>
      <c r="C58" s="74">
        <v>11590</v>
      </c>
      <c r="D58" s="4"/>
      <c r="E58" s="10"/>
      <c r="F58" s="5"/>
      <c r="G58" s="74"/>
      <c r="H58" s="131"/>
      <c r="I58" s="126"/>
      <c r="J58" s="178"/>
      <c r="K58" s="179"/>
      <c r="L58" s="179"/>
      <c r="M58" s="180"/>
    </row>
    <row r="59" spans="1:13">
      <c r="A59" s="9" t="s">
        <v>8</v>
      </c>
      <c r="B59" s="149" t="s">
        <v>108</v>
      </c>
      <c r="C59" s="149"/>
      <c r="D59" s="30"/>
      <c r="E59" s="11"/>
      <c r="F59" s="55"/>
      <c r="G59" s="11"/>
      <c r="H59" s="33"/>
      <c r="I59" s="122"/>
      <c r="J59" s="146" t="s">
        <v>186</v>
      </c>
      <c r="K59" s="147"/>
      <c r="L59" s="147"/>
      <c r="M59" s="148"/>
    </row>
    <row r="60" spans="1:13" ht="25.5">
      <c r="A60" s="9" t="s">
        <v>2</v>
      </c>
      <c r="B60" s="1" t="s">
        <v>3</v>
      </c>
      <c r="C60" s="2" t="s">
        <v>109</v>
      </c>
      <c r="D60" s="30" t="s">
        <v>5</v>
      </c>
      <c r="E60" s="11" t="s">
        <v>161</v>
      </c>
      <c r="F60" s="55" t="s">
        <v>162</v>
      </c>
      <c r="G60" s="11" t="s">
        <v>163</v>
      </c>
      <c r="H60" s="33" t="s">
        <v>164</v>
      </c>
      <c r="I60" s="123" t="s">
        <v>191</v>
      </c>
      <c r="J60" s="11" t="s">
        <v>182</v>
      </c>
      <c r="K60" s="11" t="s">
        <v>183</v>
      </c>
      <c r="L60" s="11" t="s">
        <v>184</v>
      </c>
      <c r="M60" s="11" t="s">
        <v>185</v>
      </c>
    </row>
    <row r="61" spans="1:13" s="14" customFormat="1">
      <c r="A61" s="34" t="s">
        <v>0</v>
      </c>
      <c r="B61" s="144" t="s">
        <v>343</v>
      </c>
      <c r="C61" s="145"/>
      <c r="D61" s="49"/>
      <c r="E61" s="50"/>
      <c r="F61" s="56"/>
      <c r="G61" s="50"/>
      <c r="H61" s="130"/>
      <c r="I61" s="135"/>
      <c r="J61" s="50"/>
      <c r="K61" s="50"/>
      <c r="L61" s="50"/>
      <c r="M61" s="50"/>
    </row>
    <row r="62" spans="1:13" ht="15" customHeight="1">
      <c r="A62" s="9" t="s">
        <v>10</v>
      </c>
      <c r="B62" s="149" t="s">
        <v>110</v>
      </c>
      <c r="C62" s="149"/>
      <c r="D62" s="30"/>
      <c r="E62" s="11"/>
      <c r="F62" s="55"/>
      <c r="G62" s="11"/>
      <c r="H62" s="33"/>
      <c r="I62" s="122"/>
      <c r="J62" s="146" t="s">
        <v>186</v>
      </c>
      <c r="K62" s="147"/>
      <c r="L62" s="147"/>
      <c r="M62" s="148"/>
    </row>
    <row r="63" spans="1:13" ht="25.5">
      <c r="A63" s="9" t="s">
        <v>2</v>
      </c>
      <c r="B63" s="1" t="s">
        <v>3</v>
      </c>
      <c r="C63" s="2" t="s">
        <v>109</v>
      </c>
      <c r="D63" s="30" t="s">
        <v>5</v>
      </c>
      <c r="E63" s="11" t="s">
        <v>161</v>
      </c>
      <c r="F63" s="55" t="s">
        <v>162</v>
      </c>
      <c r="G63" s="11" t="s">
        <v>163</v>
      </c>
      <c r="H63" s="33" t="s">
        <v>164</v>
      </c>
      <c r="I63" s="123" t="s">
        <v>191</v>
      </c>
      <c r="J63" s="11" t="s">
        <v>182</v>
      </c>
      <c r="K63" s="11" t="s">
        <v>183</v>
      </c>
      <c r="L63" s="11" t="s">
        <v>184</v>
      </c>
      <c r="M63" s="11" t="s">
        <v>185</v>
      </c>
    </row>
    <row r="64" spans="1:13" s="23" customFormat="1" ht="25.5">
      <c r="A64" s="34" t="s">
        <v>0</v>
      </c>
      <c r="B64" s="35" t="s">
        <v>328</v>
      </c>
      <c r="C64" s="67">
        <f>7162042.52</f>
        <v>7162042.5199999996</v>
      </c>
      <c r="D64" s="37" t="s">
        <v>9</v>
      </c>
      <c r="E64" s="40">
        <v>2010</v>
      </c>
      <c r="F64" s="42">
        <f>C64</f>
        <v>7162042.5199999996</v>
      </c>
      <c r="G64" s="42">
        <f>2000*H64</f>
        <v>2716000</v>
      </c>
      <c r="H64" s="41">
        <v>1358</v>
      </c>
      <c r="I64" s="40" t="s">
        <v>192</v>
      </c>
      <c r="J64" s="40" t="s">
        <v>329</v>
      </c>
      <c r="K64" s="40" t="s">
        <v>227</v>
      </c>
      <c r="L64" s="40" t="s">
        <v>227</v>
      </c>
      <c r="M64" s="40" t="s">
        <v>330</v>
      </c>
    </row>
    <row r="65" spans="1:13" s="23" customFormat="1">
      <c r="A65" s="34" t="s">
        <v>8</v>
      </c>
      <c r="B65" s="35" t="s">
        <v>112</v>
      </c>
      <c r="C65" s="67">
        <f>75638.35+3195</f>
        <v>78833.350000000006</v>
      </c>
      <c r="D65" s="37" t="s">
        <v>9</v>
      </c>
      <c r="E65" s="40">
        <v>2014</v>
      </c>
      <c r="F65" s="42"/>
      <c r="G65" s="40"/>
      <c r="H65" s="41"/>
      <c r="I65" s="40"/>
      <c r="J65" s="159" t="s">
        <v>331</v>
      </c>
      <c r="K65" s="160"/>
      <c r="L65" s="160"/>
      <c r="M65" s="161"/>
    </row>
    <row r="66" spans="1:13" s="23" customFormat="1">
      <c r="A66" s="34" t="s">
        <v>10</v>
      </c>
      <c r="B66" s="181" t="s">
        <v>107</v>
      </c>
      <c r="C66" s="182">
        <v>128160.11</v>
      </c>
      <c r="D66" s="37" t="s">
        <v>9</v>
      </c>
      <c r="E66" s="44"/>
      <c r="F66" s="57"/>
      <c r="G66" s="44"/>
      <c r="H66" s="45"/>
      <c r="I66" s="44"/>
      <c r="J66" s="44"/>
      <c r="K66" s="44"/>
      <c r="L66" s="44"/>
      <c r="M66" s="44"/>
    </row>
    <row r="67" spans="1:13" s="23" customFormat="1">
      <c r="A67" s="34" t="s">
        <v>12</v>
      </c>
      <c r="B67" s="181" t="s">
        <v>107</v>
      </c>
      <c r="C67" s="182">
        <v>8000</v>
      </c>
      <c r="D67" s="37" t="s">
        <v>7</v>
      </c>
      <c r="E67" s="44"/>
      <c r="F67" s="57"/>
      <c r="G67" s="44"/>
      <c r="H67" s="45"/>
      <c r="I67" s="46"/>
      <c r="J67" s="46"/>
      <c r="K67" s="47"/>
      <c r="L67" s="47"/>
      <c r="M67" s="48"/>
    </row>
    <row r="68" spans="1:13">
      <c r="A68" s="9" t="s">
        <v>12</v>
      </c>
      <c r="B68" s="149" t="s">
        <v>113</v>
      </c>
      <c r="C68" s="149"/>
      <c r="D68" s="30"/>
      <c r="E68" s="11"/>
      <c r="F68" s="55"/>
      <c r="G68" s="11"/>
      <c r="H68" s="33"/>
      <c r="I68" s="122"/>
      <c r="J68" s="146" t="s">
        <v>186</v>
      </c>
      <c r="K68" s="147"/>
      <c r="L68" s="147"/>
      <c r="M68" s="148"/>
    </row>
    <row r="69" spans="1:13" ht="25.5">
      <c r="A69" s="9" t="s">
        <v>2</v>
      </c>
      <c r="B69" s="1" t="s">
        <v>3</v>
      </c>
      <c r="C69" s="2" t="s">
        <v>109</v>
      </c>
      <c r="D69" s="30" t="s">
        <v>5</v>
      </c>
      <c r="E69" s="11" t="s">
        <v>161</v>
      </c>
      <c r="F69" s="55" t="s">
        <v>162</v>
      </c>
      <c r="G69" s="11" t="s">
        <v>163</v>
      </c>
      <c r="H69" s="33" t="s">
        <v>164</v>
      </c>
      <c r="I69" s="123" t="s">
        <v>191</v>
      </c>
      <c r="J69" s="11" t="s">
        <v>182</v>
      </c>
      <c r="K69" s="11" t="s">
        <v>183</v>
      </c>
      <c r="L69" s="11" t="s">
        <v>184</v>
      </c>
      <c r="M69" s="11" t="s">
        <v>185</v>
      </c>
    </row>
    <row r="70" spans="1:13" s="15" customFormat="1">
      <c r="A70" s="3" t="s">
        <v>0</v>
      </c>
      <c r="B70" s="5" t="s">
        <v>347</v>
      </c>
      <c r="C70" s="68">
        <f>854000</f>
        <v>854000</v>
      </c>
      <c r="D70" s="4" t="s">
        <v>7</v>
      </c>
      <c r="E70" s="10" t="s">
        <v>348</v>
      </c>
      <c r="F70" s="54">
        <v>43731.4</v>
      </c>
      <c r="G70" s="54">
        <f>2000*H70</f>
        <v>854000</v>
      </c>
      <c r="H70" s="131">
        <v>427</v>
      </c>
      <c r="I70" s="43" t="s">
        <v>192</v>
      </c>
      <c r="J70" s="10" t="s">
        <v>349</v>
      </c>
      <c r="K70" s="10" t="s">
        <v>350</v>
      </c>
      <c r="L70" s="10" t="s">
        <v>201</v>
      </c>
      <c r="M70" s="10" t="s">
        <v>330</v>
      </c>
    </row>
    <row r="71" spans="1:13" s="15" customFormat="1" ht="25.5">
      <c r="A71" s="3" t="s">
        <v>8</v>
      </c>
      <c r="B71" s="5" t="s">
        <v>351</v>
      </c>
      <c r="C71" s="68">
        <f>F71</f>
        <v>86568.65</v>
      </c>
      <c r="D71" s="4" t="s">
        <v>9</v>
      </c>
      <c r="E71" s="10">
        <v>2000</v>
      </c>
      <c r="F71" s="54">
        <v>86568.65</v>
      </c>
      <c r="G71" s="10" t="s">
        <v>227</v>
      </c>
      <c r="H71" s="131" t="s">
        <v>227</v>
      </c>
      <c r="I71" s="43" t="s">
        <v>192</v>
      </c>
      <c r="J71" s="153" t="s">
        <v>352</v>
      </c>
      <c r="K71" s="154"/>
      <c r="L71" s="154"/>
      <c r="M71" s="155"/>
    </row>
    <row r="72" spans="1:13" s="15" customFormat="1">
      <c r="A72" s="3" t="s">
        <v>10</v>
      </c>
      <c r="B72" s="5" t="s">
        <v>353</v>
      </c>
      <c r="C72" s="68">
        <f>G72</f>
        <v>35000</v>
      </c>
      <c r="D72" s="4" t="s">
        <v>7</v>
      </c>
      <c r="E72" s="10" t="s">
        <v>348</v>
      </c>
      <c r="F72" s="54">
        <v>6996.61</v>
      </c>
      <c r="G72" s="54">
        <f>1000*H72</f>
        <v>35000</v>
      </c>
      <c r="H72" s="131">
        <v>35</v>
      </c>
      <c r="I72" s="43" t="s">
        <v>192</v>
      </c>
      <c r="J72" s="10" t="s">
        <v>200</v>
      </c>
      <c r="K72" s="10" t="s">
        <v>201</v>
      </c>
      <c r="L72" s="10" t="s">
        <v>201</v>
      </c>
      <c r="M72" s="10" t="s">
        <v>354</v>
      </c>
    </row>
    <row r="73" spans="1:13" s="15" customFormat="1" ht="25.5">
      <c r="A73" s="3" t="s">
        <v>12</v>
      </c>
      <c r="B73" s="5" t="s">
        <v>363</v>
      </c>
      <c r="C73" s="68">
        <f>G73</f>
        <v>200000</v>
      </c>
      <c r="D73" s="4" t="s">
        <v>7</v>
      </c>
      <c r="E73" s="10" t="s">
        <v>348</v>
      </c>
      <c r="F73" s="54" t="s">
        <v>355</v>
      </c>
      <c r="G73" s="54">
        <f>2000*H73</f>
        <v>200000</v>
      </c>
      <c r="H73" s="131">
        <v>100</v>
      </c>
      <c r="I73" s="43" t="s">
        <v>192</v>
      </c>
      <c r="J73" s="10" t="s">
        <v>200</v>
      </c>
      <c r="K73" s="10" t="s">
        <v>201</v>
      </c>
      <c r="L73" s="10" t="s">
        <v>201</v>
      </c>
      <c r="M73" s="10" t="s">
        <v>356</v>
      </c>
    </row>
    <row r="74" spans="1:13" s="15" customFormat="1">
      <c r="A74" s="3" t="s">
        <v>14</v>
      </c>
      <c r="B74" s="5" t="s">
        <v>147</v>
      </c>
      <c r="C74" s="68">
        <v>73031.490000000005</v>
      </c>
      <c r="D74" s="4" t="s">
        <v>9</v>
      </c>
      <c r="E74" s="10">
        <v>2000</v>
      </c>
      <c r="F74" s="54">
        <v>73031.490000000005</v>
      </c>
      <c r="G74" s="54"/>
      <c r="H74" s="131">
        <v>120</v>
      </c>
      <c r="I74" s="43" t="s">
        <v>192</v>
      </c>
      <c r="J74" s="153" t="s">
        <v>357</v>
      </c>
      <c r="K74" s="154"/>
      <c r="L74" s="154"/>
      <c r="M74" s="155"/>
    </row>
    <row r="75" spans="1:13" s="15" customFormat="1" ht="25.5">
      <c r="A75" s="3" t="s">
        <v>16</v>
      </c>
      <c r="B75" s="181" t="s">
        <v>150</v>
      </c>
      <c r="C75" s="182">
        <f>6555+18189.01+107814.64</f>
        <v>132558.65</v>
      </c>
      <c r="D75" s="62"/>
      <c r="E75" s="63"/>
      <c r="F75" s="64"/>
      <c r="G75" s="63"/>
      <c r="H75" s="132"/>
      <c r="I75" s="136"/>
      <c r="J75" s="63"/>
      <c r="K75" s="63"/>
      <c r="L75" s="63"/>
      <c r="M75" s="63"/>
    </row>
    <row r="76" spans="1:13" s="14" customFormat="1">
      <c r="A76" s="9" t="s">
        <v>14</v>
      </c>
      <c r="B76" s="149" t="s">
        <v>114</v>
      </c>
      <c r="C76" s="149"/>
      <c r="D76" s="30"/>
      <c r="E76" s="11"/>
      <c r="F76" s="55"/>
      <c r="G76" s="11"/>
      <c r="H76" s="33"/>
      <c r="I76" s="122"/>
      <c r="J76" s="146" t="s">
        <v>186</v>
      </c>
      <c r="K76" s="147"/>
      <c r="L76" s="147"/>
      <c r="M76" s="148"/>
    </row>
    <row r="77" spans="1:13" s="14" customFormat="1" ht="25.5">
      <c r="A77" s="9" t="s">
        <v>2</v>
      </c>
      <c r="B77" s="1" t="s">
        <v>3</v>
      </c>
      <c r="C77" s="2" t="s">
        <v>109</v>
      </c>
      <c r="D77" s="30" t="s">
        <v>5</v>
      </c>
      <c r="E77" s="11" t="s">
        <v>161</v>
      </c>
      <c r="F77" s="55" t="s">
        <v>162</v>
      </c>
      <c r="G77" s="11" t="s">
        <v>163</v>
      </c>
      <c r="H77" s="33" t="s">
        <v>164</v>
      </c>
      <c r="I77" s="123" t="s">
        <v>191</v>
      </c>
      <c r="J77" s="11" t="s">
        <v>182</v>
      </c>
      <c r="K77" s="11" t="s">
        <v>183</v>
      </c>
      <c r="L77" s="11" t="s">
        <v>184</v>
      </c>
      <c r="M77" s="11" t="s">
        <v>185</v>
      </c>
    </row>
    <row r="78" spans="1:13" s="15" customFormat="1">
      <c r="A78" s="3" t="s">
        <v>0</v>
      </c>
      <c r="B78" s="5" t="s">
        <v>153</v>
      </c>
      <c r="C78" s="156" t="s">
        <v>154</v>
      </c>
      <c r="D78" s="157"/>
      <c r="E78" s="157"/>
      <c r="F78" s="157"/>
      <c r="G78" s="157"/>
      <c r="H78" s="157"/>
      <c r="I78" s="157"/>
      <c r="J78" s="157"/>
      <c r="K78" s="157"/>
      <c r="L78" s="157"/>
      <c r="M78" s="158"/>
    </row>
    <row r="79" spans="1:13" s="15" customFormat="1" ht="25.5" customHeight="1">
      <c r="A79" s="3" t="s">
        <v>8</v>
      </c>
      <c r="B79" s="31" t="s">
        <v>152</v>
      </c>
      <c r="C79" s="69">
        <v>215760</v>
      </c>
      <c r="D79" s="36"/>
      <c r="E79" s="10" t="s">
        <v>323</v>
      </c>
      <c r="F79" s="54"/>
      <c r="G79" s="10"/>
      <c r="H79" s="131">
        <v>100</v>
      </c>
      <c r="I79" s="32" t="s">
        <v>192</v>
      </c>
      <c r="J79" s="10" t="s">
        <v>324</v>
      </c>
      <c r="K79" s="10"/>
      <c r="L79" s="10"/>
      <c r="M79" s="10" t="s">
        <v>325</v>
      </c>
    </row>
    <row r="80" spans="1:13">
      <c r="A80" s="9" t="s">
        <v>16</v>
      </c>
      <c r="B80" s="149" t="s">
        <v>115</v>
      </c>
      <c r="C80" s="149"/>
      <c r="D80" s="30"/>
      <c r="E80" s="11"/>
      <c r="F80" s="55"/>
      <c r="G80" s="11"/>
      <c r="H80" s="33"/>
      <c r="I80" s="122"/>
      <c r="J80" s="146" t="s">
        <v>186</v>
      </c>
      <c r="K80" s="147"/>
      <c r="L80" s="147"/>
      <c r="M80" s="148"/>
    </row>
    <row r="81" spans="1:13" ht="25.5">
      <c r="A81" s="9" t="s">
        <v>2</v>
      </c>
      <c r="B81" s="1" t="s">
        <v>3</v>
      </c>
      <c r="C81" s="2" t="s">
        <v>109</v>
      </c>
      <c r="D81" s="30" t="s">
        <v>5</v>
      </c>
      <c r="E81" s="11" t="s">
        <v>161</v>
      </c>
      <c r="F81" s="55" t="s">
        <v>162</v>
      </c>
      <c r="G81" s="11" t="s">
        <v>163</v>
      </c>
      <c r="H81" s="33" t="s">
        <v>164</v>
      </c>
      <c r="I81" s="123" t="s">
        <v>191</v>
      </c>
      <c r="J81" s="11" t="s">
        <v>182</v>
      </c>
      <c r="K81" s="11" t="s">
        <v>183</v>
      </c>
      <c r="L81" s="11" t="s">
        <v>184</v>
      </c>
      <c r="M81" s="11" t="s">
        <v>185</v>
      </c>
    </row>
    <row r="82" spans="1:13" s="15" customFormat="1" ht="25.5">
      <c r="A82" s="3" t="s">
        <v>0</v>
      </c>
      <c r="B82" s="5" t="s">
        <v>116</v>
      </c>
      <c r="C82" s="68">
        <f>G82</f>
        <v>2800000</v>
      </c>
      <c r="D82" s="4" t="s">
        <v>7</v>
      </c>
      <c r="E82" s="32">
        <v>1948</v>
      </c>
      <c r="F82" s="58">
        <f>2664572.5</f>
        <v>2664572.5</v>
      </c>
      <c r="G82" s="36">
        <f>H82*2000</f>
        <v>2800000</v>
      </c>
      <c r="H82" s="51">
        <f>1400</f>
        <v>1400</v>
      </c>
      <c r="I82" s="32" t="s">
        <v>192</v>
      </c>
      <c r="J82" s="32" t="s">
        <v>324</v>
      </c>
      <c r="K82" s="32" t="s">
        <v>227</v>
      </c>
      <c r="L82" s="32" t="s">
        <v>227</v>
      </c>
      <c r="M82" s="32" t="s">
        <v>346</v>
      </c>
    </row>
    <row r="83" spans="1:13" s="15" customFormat="1">
      <c r="A83" s="3" t="s">
        <v>8</v>
      </c>
      <c r="B83" s="5" t="s">
        <v>117</v>
      </c>
      <c r="C83" s="68">
        <v>10518.73</v>
      </c>
      <c r="D83" s="4" t="s">
        <v>9</v>
      </c>
      <c r="E83" s="32">
        <v>2007</v>
      </c>
      <c r="F83" s="36"/>
      <c r="G83" s="32"/>
      <c r="H83" s="51"/>
      <c r="I83" s="32"/>
      <c r="J83" s="32"/>
      <c r="K83" s="32"/>
      <c r="L83" s="32"/>
      <c r="M83" s="32"/>
    </row>
    <row r="84" spans="1:13" s="15" customFormat="1">
      <c r="A84" s="3" t="s">
        <v>10</v>
      </c>
      <c r="B84" s="5" t="s">
        <v>118</v>
      </c>
      <c r="C84" s="68">
        <v>77426.19</v>
      </c>
      <c r="D84" s="4" t="s">
        <v>9</v>
      </c>
      <c r="E84" s="32">
        <v>2014</v>
      </c>
      <c r="F84" s="36"/>
      <c r="G84" s="32"/>
      <c r="H84" s="51"/>
      <c r="I84" s="32"/>
      <c r="J84" s="150" t="s">
        <v>334</v>
      </c>
      <c r="K84" s="151"/>
      <c r="L84" s="151"/>
      <c r="M84" s="152"/>
    </row>
    <row r="85" spans="1:13" s="15" customFormat="1" ht="13.5" customHeight="1">
      <c r="A85" s="3" t="s">
        <v>12</v>
      </c>
      <c r="B85" s="181" t="s">
        <v>107</v>
      </c>
      <c r="C85" s="182">
        <v>73264.97</v>
      </c>
      <c r="D85" s="4" t="s">
        <v>9</v>
      </c>
      <c r="E85" s="52"/>
      <c r="F85" s="59"/>
      <c r="G85" s="52"/>
      <c r="H85" s="53"/>
      <c r="I85" s="52"/>
      <c r="J85" s="52"/>
      <c r="K85" s="52"/>
      <c r="L85" s="52"/>
      <c r="M85" s="52"/>
    </row>
    <row r="86" spans="1:13">
      <c r="A86" s="9" t="s">
        <v>18</v>
      </c>
      <c r="B86" s="149" t="s">
        <v>119</v>
      </c>
      <c r="C86" s="149"/>
      <c r="D86" s="30"/>
      <c r="E86" s="11"/>
      <c r="F86" s="55"/>
      <c r="G86" s="11"/>
      <c r="H86" s="33"/>
      <c r="I86" s="122"/>
      <c r="J86" s="146" t="s">
        <v>186</v>
      </c>
      <c r="K86" s="147"/>
      <c r="L86" s="147"/>
      <c r="M86" s="148"/>
    </row>
    <row r="87" spans="1:13" ht="25.5">
      <c r="A87" s="9" t="s">
        <v>2</v>
      </c>
      <c r="B87" s="1" t="s">
        <v>3</v>
      </c>
      <c r="C87" s="2" t="s">
        <v>109</v>
      </c>
      <c r="D87" s="30" t="s">
        <v>5</v>
      </c>
      <c r="E87" s="11" t="s">
        <v>161</v>
      </c>
      <c r="F87" s="55" t="s">
        <v>162</v>
      </c>
      <c r="G87" s="11" t="s">
        <v>163</v>
      </c>
      <c r="H87" s="33" t="s">
        <v>164</v>
      </c>
      <c r="I87" s="123" t="s">
        <v>191</v>
      </c>
      <c r="J87" s="11" t="s">
        <v>182</v>
      </c>
      <c r="K87" s="11" t="s">
        <v>183</v>
      </c>
      <c r="L87" s="11" t="s">
        <v>184</v>
      </c>
      <c r="M87" s="11" t="s">
        <v>185</v>
      </c>
    </row>
    <row r="88" spans="1:13" s="76" customFormat="1" ht="25.5">
      <c r="A88" s="3" t="s">
        <v>0</v>
      </c>
      <c r="B88" s="5" t="s">
        <v>120</v>
      </c>
      <c r="C88" s="74">
        <f>G88</f>
        <v>2528660</v>
      </c>
      <c r="D88" s="4" t="s">
        <v>7</v>
      </c>
      <c r="E88" s="75" t="s">
        <v>335</v>
      </c>
      <c r="F88" s="74">
        <f>2067243.18+65872.68+34603.4</f>
        <v>2167719.2599999998</v>
      </c>
      <c r="G88" s="8">
        <f>2000*H88</f>
        <v>2528660</v>
      </c>
      <c r="H88" s="51">
        <v>1264.33</v>
      </c>
      <c r="I88" s="32" t="s">
        <v>192</v>
      </c>
      <c r="J88" s="22" t="s">
        <v>336</v>
      </c>
      <c r="K88" s="22" t="s">
        <v>227</v>
      </c>
      <c r="L88" s="22" t="s">
        <v>227</v>
      </c>
      <c r="M88" s="22" t="s">
        <v>337</v>
      </c>
    </row>
    <row r="89" spans="1:13" s="15" customFormat="1">
      <c r="A89" s="3" t="s">
        <v>8</v>
      </c>
      <c r="B89" s="5" t="s">
        <v>111</v>
      </c>
      <c r="C89" s="74">
        <v>30000</v>
      </c>
      <c r="D89" s="4" t="s">
        <v>7</v>
      </c>
      <c r="E89" s="10">
        <v>1975</v>
      </c>
      <c r="F89" s="54"/>
      <c r="G89" s="10"/>
      <c r="H89" s="131"/>
      <c r="I89" s="43" t="s">
        <v>320</v>
      </c>
      <c r="J89" s="153" t="s">
        <v>338</v>
      </c>
      <c r="K89" s="154"/>
      <c r="L89" s="154"/>
      <c r="M89" s="155"/>
    </row>
    <row r="90" spans="1:13" s="15" customFormat="1">
      <c r="A90" s="3" t="s">
        <v>10</v>
      </c>
      <c r="B90" s="5" t="s">
        <v>121</v>
      </c>
      <c r="C90" s="74">
        <f>G90</f>
        <v>32000</v>
      </c>
      <c r="D90" s="4" t="s">
        <v>7</v>
      </c>
      <c r="E90" s="10">
        <v>1962</v>
      </c>
      <c r="F90" s="54"/>
      <c r="G90" s="54">
        <f>800*H90</f>
        <v>32000</v>
      </c>
      <c r="H90" s="131">
        <v>40</v>
      </c>
      <c r="I90" s="43" t="s">
        <v>192</v>
      </c>
      <c r="J90" s="153" t="s">
        <v>339</v>
      </c>
      <c r="K90" s="154"/>
      <c r="L90" s="154"/>
      <c r="M90" s="155"/>
    </row>
    <row r="91" spans="1:13" s="15" customFormat="1">
      <c r="A91" s="3" t="s">
        <v>12</v>
      </c>
      <c r="B91" s="5" t="s">
        <v>122</v>
      </c>
      <c r="C91" s="74">
        <v>464528.43</v>
      </c>
      <c r="D91" s="4" t="s">
        <v>7</v>
      </c>
      <c r="E91" s="10">
        <v>2013</v>
      </c>
      <c r="F91" s="54"/>
      <c r="G91" s="10"/>
      <c r="H91" s="131"/>
      <c r="I91" s="43" t="s">
        <v>320</v>
      </c>
      <c r="J91" s="10"/>
      <c r="K91" s="10"/>
      <c r="L91" s="10"/>
      <c r="M91" s="10"/>
    </row>
    <row r="92" spans="1:13" s="15" customFormat="1">
      <c r="A92" s="3" t="s">
        <v>14</v>
      </c>
      <c r="B92" s="5" t="s">
        <v>112</v>
      </c>
      <c r="C92" s="74">
        <v>93031.7</v>
      </c>
      <c r="D92" s="4" t="s">
        <v>7</v>
      </c>
      <c r="E92" s="10">
        <v>2014</v>
      </c>
      <c r="F92" s="54"/>
      <c r="G92" s="10"/>
      <c r="H92" s="131"/>
      <c r="I92" s="43"/>
      <c r="J92" s="10"/>
      <c r="K92" s="10"/>
      <c r="L92" s="10"/>
      <c r="M92" s="10"/>
    </row>
    <row r="93" spans="1:13" s="15" customFormat="1">
      <c r="A93" s="3" t="s">
        <v>16</v>
      </c>
      <c r="B93" s="181" t="s">
        <v>107</v>
      </c>
      <c r="C93" s="183">
        <v>172000</v>
      </c>
      <c r="D93" s="4" t="s">
        <v>7</v>
      </c>
      <c r="E93" s="63"/>
      <c r="F93" s="64"/>
      <c r="G93" s="63"/>
      <c r="H93" s="132"/>
      <c r="I93" s="136"/>
      <c r="J93" s="63"/>
      <c r="K93" s="63"/>
      <c r="L93" s="63"/>
      <c r="M93" s="63"/>
    </row>
    <row r="94" spans="1:13" s="16" customFormat="1">
      <c r="A94" s="9" t="s">
        <v>19</v>
      </c>
      <c r="B94" s="149" t="s">
        <v>123</v>
      </c>
      <c r="C94" s="149"/>
      <c r="D94" s="30"/>
      <c r="E94" s="11"/>
      <c r="F94" s="55"/>
      <c r="G94" s="11"/>
      <c r="H94" s="33"/>
      <c r="I94" s="122"/>
      <c r="J94" s="146" t="s">
        <v>186</v>
      </c>
      <c r="K94" s="147"/>
      <c r="L94" s="147"/>
      <c r="M94" s="148"/>
    </row>
    <row r="95" spans="1:13" s="16" customFormat="1" ht="25.5">
      <c r="A95" s="9" t="s">
        <v>2</v>
      </c>
      <c r="B95" s="1" t="s">
        <v>3</v>
      </c>
      <c r="C95" s="2" t="s">
        <v>109</v>
      </c>
      <c r="D95" s="30" t="s">
        <v>5</v>
      </c>
      <c r="E95" s="11" t="s">
        <v>161</v>
      </c>
      <c r="F95" s="55" t="s">
        <v>162</v>
      </c>
      <c r="G95" s="11" t="s">
        <v>163</v>
      </c>
      <c r="H95" s="33" t="s">
        <v>164</v>
      </c>
      <c r="I95" s="123" t="s">
        <v>191</v>
      </c>
      <c r="J95" s="11" t="s">
        <v>182</v>
      </c>
      <c r="K95" s="11" t="s">
        <v>183</v>
      </c>
      <c r="L95" s="11" t="s">
        <v>184</v>
      </c>
      <c r="M95" s="11" t="s">
        <v>185</v>
      </c>
    </row>
    <row r="96" spans="1:13" s="76" customFormat="1" ht="51">
      <c r="A96" s="3" t="s">
        <v>0</v>
      </c>
      <c r="B96" s="5" t="s">
        <v>372</v>
      </c>
      <c r="C96" s="74">
        <f>G96</f>
        <v>10403000</v>
      </c>
      <c r="D96" s="4" t="s">
        <v>7</v>
      </c>
      <c r="E96" s="22" t="s">
        <v>368</v>
      </c>
      <c r="F96" s="8">
        <v>3294334.6</v>
      </c>
      <c r="G96" s="8">
        <f>2000*H96</f>
        <v>10403000</v>
      </c>
      <c r="H96" s="51">
        <f>957+3024+1220.5</f>
        <v>5201.5</v>
      </c>
      <c r="I96" s="32" t="s">
        <v>192</v>
      </c>
      <c r="J96" s="22" t="s">
        <v>369</v>
      </c>
      <c r="K96" s="22" t="s">
        <v>370</v>
      </c>
      <c r="L96" s="22" t="s">
        <v>371</v>
      </c>
      <c r="M96" s="22" t="s">
        <v>337</v>
      </c>
    </row>
    <row r="97" spans="1:13" s="76" customFormat="1">
      <c r="A97" s="3" t="s">
        <v>8</v>
      </c>
      <c r="B97" s="5" t="s">
        <v>124</v>
      </c>
      <c r="C97" s="74">
        <v>385647.65</v>
      </c>
      <c r="D97" s="4" t="s">
        <v>9</v>
      </c>
      <c r="E97" s="22">
        <v>2012</v>
      </c>
      <c r="F97" s="8"/>
      <c r="G97" s="22"/>
      <c r="H97" s="51"/>
      <c r="I97" s="32"/>
      <c r="J97" s="150" t="s">
        <v>340</v>
      </c>
      <c r="K97" s="151"/>
      <c r="L97" s="151"/>
      <c r="M97" s="152"/>
    </row>
    <row r="98" spans="1:13" s="76" customFormat="1">
      <c r="A98" s="3" t="s">
        <v>10</v>
      </c>
      <c r="B98" s="5" t="s">
        <v>125</v>
      </c>
      <c r="C98" s="74">
        <v>189169.91</v>
      </c>
      <c r="D98" s="4" t="s">
        <v>9</v>
      </c>
      <c r="E98" s="22">
        <v>2012</v>
      </c>
      <c r="F98" s="8"/>
      <c r="G98" s="22"/>
      <c r="H98" s="51"/>
      <c r="I98" s="32"/>
      <c r="J98" s="150" t="s">
        <v>341</v>
      </c>
      <c r="K98" s="151"/>
      <c r="L98" s="151"/>
      <c r="M98" s="152"/>
    </row>
    <row r="99" spans="1:13" s="76" customFormat="1">
      <c r="A99" s="3" t="s">
        <v>12</v>
      </c>
      <c r="B99" s="5" t="s">
        <v>112</v>
      </c>
      <c r="C99" s="74">
        <v>86755.92</v>
      </c>
      <c r="D99" s="4" t="s">
        <v>9</v>
      </c>
      <c r="E99" s="22">
        <v>2014</v>
      </c>
      <c r="F99" s="8"/>
      <c r="G99" s="22"/>
      <c r="H99" s="51"/>
      <c r="I99" s="32"/>
      <c r="J99" s="150" t="s">
        <v>342</v>
      </c>
      <c r="K99" s="151"/>
      <c r="L99" s="151"/>
      <c r="M99" s="152"/>
    </row>
    <row r="100" spans="1:13" s="76" customFormat="1">
      <c r="A100" s="3" t="s">
        <v>14</v>
      </c>
      <c r="B100" s="181" t="s">
        <v>373</v>
      </c>
      <c r="C100" s="183">
        <f>138246.4-61693.88+2982.9+1994*2+2982.9+1659*2+1699*3+2982.9+1994+1952+1999.01+325+1118+4710+513+1830+4014+1255+1990+970+5523.7+325+990+3079+1659.2+185+3500+1250+3498.96</f>
        <v>140585.08999999997</v>
      </c>
      <c r="D100" s="4" t="s">
        <v>374</v>
      </c>
      <c r="E100" s="22"/>
      <c r="F100" s="8"/>
      <c r="G100" s="22"/>
      <c r="H100" s="51"/>
      <c r="I100" s="32"/>
      <c r="J100" s="70"/>
      <c r="K100" s="71"/>
      <c r="L100" s="71"/>
      <c r="M100" s="72"/>
    </row>
    <row r="101" spans="1:13" s="15" customFormat="1">
      <c r="A101" s="3" t="s">
        <v>16</v>
      </c>
      <c r="B101" s="181" t="s">
        <v>107</v>
      </c>
      <c r="C101" s="183">
        <f>440366.91+67480.25+7035.51+27756.98</f>
        <v>542639.65</v>
      </c>
      <c r="D101" s="62"/>
      <c r="E101" s="63"/>
      <c r="F101" s="64"/>
      <c r="G101" s="63"/>
      <c r="H101" s="132"/>
      <c r="I101" s="136"/>
      <c r="J101" s="63"/>
      <c r="K101" s="63"/>
      <c r="L101" s="63"/>
      <c r="M101" s="63"/>
    </row>
    <row r="102" spans="1:13">
      <c r="A102" s="9" t="s">
        <v>20</v>
      </c>
      <c r="B102" s="149" t="s">
        <v>126</v>
      </c>
      <c r="C102" s="149"/>
      <c r="D102" s="30"/>
      <c r="E102" s="11"/>
      <c r="F102" s="55"/>
      <c r="G102" s="11"/>
      <c r="H102" s="33"/>
      <c r="I102" s="122"/>
      <c r="J102" s="146" t="s">
        <v>186</v>
      </c>
      <c r="K102" s="147"/>
      <c r="L102" s="147"/>
      <c r="M102" s="148"/>
    </row>
    <row r="103" spans="1:13" ht="25.5">
      <c r="A103" s="9" t="s">
        <v>2</v>
      </c>
      <c r="B103" s="1" t="s">
        <v>3</v>
      </c>
      <c r="C103" s="2" t="s">
        <v>109</v>
      </c>
      <c r="D103" s="30" t="s">
        <v>5</v>
      </c>
      <c r="E103" s="11" t="s">
        <v>161</v>
      </c>
      <c r="F103" s="55" t="s">
        <v>162</v>
      </c>
      <c r="G103" s="11" t="s">
        <v>163</v>
      </c>
      <c r="H103" s="33" t="s">
        <v>164</v>
      </c>
      <c r="I103" s="123" t="s">
        <v>191</v>
      </c>
      <c r="J103" s="11" t="s">
        <v>182</v>
      </c>
      <c r="K103" s="11" t="s">
        <v>183</v>
      </c>
      <c r="L103" s="11" t="s">
        <v>184</v>
      </c>
      <c r="M103" s="11" t="s">
        <v>185</v>
      </c>
    </row>
    <row r="104" spans="1:13" s="15" customFormat="1" ht="25.5">
      <c r="A104" s="3" t="s">
        <v>0</v>
      </c>
      <c r="B104" s="5" t="s">
        <v>127</v>
      </c>
      <c r="C104" s="68">
        <f>G104</f>
        <v>1406000</v>
      </c>
      <c r="D104" s="4" t="s">
        <v>9</v>
      </c>
      <c r="E104" s="32">
        <v>1923</v>
      </c>
      <c r="F104" s="8">
        <f>C104</f>
        <v>1406000</v>
      </c>
      <c r="G104" s="36">
        <f>2000*H104</f>
        <v>1406000</v>
      </c>
      <c r="H104" s="51">
        <v>703</v>
      </c>
      <c r="I104" s="32" t="s">
        <v>192</v>
      </c>
      <c r="J104" s="22" t="s">
        <v>336</v>
      </c>
      <c r="K104" s="22" t="s">
        <v>227</v>
      </c>
      <c r="L104" s="22" t="s">
        <v>227</v>
      </c>
      <c r="M104" s="22" t="s">
        <v>330</v>
      </c>
    </row>
    <row r="105" spans="1:13" s="15" customFormat="1">
      <c r="A105" s="3" t="s">
        <v>8</v>
      </c>
      <c r="B105" s="5" t="s">
        <v>112</v>
      </c>
      <c r="C105" s="68">
        <v>62511.13</v>
      </c>
      <c r="D105" s="4" t="s">
        <v>9</v>
      </c>
      <c r="E105" s="43">
        <v>2014</v>
      </c>
      <c r="F105" s="54"/>
      <c r="G105" s="10"/>
      <c r="H105" s="131"/>
      <c r="I105" s="43"/>
      <c r="J105" s="10"/>
      <c r="K105" s="10"/>
      <c r="L105" s="10"/>
      <c r="M105" s="10"/>
    </row>
    <row r="106" spans="1:13" s="15" customFormat="1">
      <c r="A106" s="3" t="s">
        <v>10</v>
      </c>
      <c r="B106" s="181" t="s">
        <v>107</v>
      </c>
      <c r="C106" s="182">
        <v>89287.45</v>
      </c>
      <c r="D106" s="4" t="s">
        <v>9</v>
      </c>
      <c r="E106" s="10"/>
      <c r="F106" s="54"/>
      <c r="G106" s="10"/>
      <c r="H106" s="131"/>
      <c r="I106" s="43"/>
      <c r="J106" s="10"/>
      <c r="K106" s="10"/>
      <c r="L106" s="10"/>
      <c r="M106" s="10"/>
    </row>
    <row r="107" spans="1:13" s="16" customFormat="1">
      <c r="A107" s="9" t="s">
        <v>22</v>
      </c>
      <c r="B107" s="149" t="s">
        <v>128</v>
      </c>
      <c r="C107" s="149"/>
      <c r="D107" s="30"/>
      <c r="E107" s="11"/>
      <c r="F107" s="55"/>
      <c r="G107" s="11"/>
      <c r="H107" s="33"/>
      <c r="I107" s="122"/>
      <c r="J107" s="146" t="s">
        <v>186</v>
      </c>
      <c r="K107" s="147"/>
      <c r="L107" s="147"/>
      <c r="M107" s="148"/>
    </row>
    <row r="108" spans="1:13" s="16" customFormat="1" ht="25.5">
      <c r="A108" s="9" t="s">
        <v>2</v>
      </c>
      <c r="B108" s="1" t="s">
        <v>3</v>
      </c>
      <c r="C108" s="2" t="s">
        <v>109</v>
      </c>
      <c r="D108" s="30" t="s">
        <v>5</v>
      </c>
      <c r="E108" s="11" t="s">
        <v>161</v>
      </c>
      <c r="F108" s="55" t="s">
        <v>162</v>
      </c>
      <c r="G108" s="11" t="s">
        <v>163</v>
      </c>
      <c r="H108" s="33" t="s">
        <v>164</v>
      </c>
      <c r="I108" s="123"/>
      <c r="J108" s="11" t="s">
        <v>182</v>
      </c>
      <c r="K108" s="11" t="s">
        <v>183</v>
      </c>
      <c r="L108" s="11" t="s">
        <v>184</v>
      </c>
      <c r="M108" s="11" t="s">
        <v>185</v>
      </c>
    </row>
    <row r="109" spans="1:13" s="16" customFormat="1">
      <c r="A109" s="3" t="s">
        <v>0</v>
      </c>
      <c r="B109" s="156" t="s">
        <v>366</v>
      </c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8"/>
    </row>
    <row r="110" spans="1:13">
      <c r="A110" s="9" t="s">
        <v>24</v>
      </c>
      <c r="B110" s="149" t="s">
        <v>193</v>
      </c>
      <c r="C110" s="149"/>
      <c r="D110" s="30"/>
      <c r="E110" s="11"/>
      <c r="F110" s="55"/>
      <c r="G110" s="11"/>
      <c r="H110" s="33"/>
      <c r="I110" s="123"/>
      <c r="J110" s="162" t="s">
        <v>186</v>
      </c>
      <c r="K110" s="162"/>
      <c r="L110" s="162"/>
      <c r="M110" s="162"/>
    </row>
    <row r="111" spans="1:13" ht="26.25" customHeight="1">
      <c r="A111" s="9" t="s">
        <v>2</v>
      </c>
      <c r="B111" s="1" t="s">
        <v>3</v>
      </c>
      <c r="C111" s="2" t="s">
        <v>109</v>
      </c>
      <c r="D111" s="30" t="s">
        <v>5</v>
      </c>
      <c r="E111" s="11" t="s">
        <v>161</v>
      </c>
      <c r="F111" s="55" t="s">
        <v>162</v>
      </c>
      <c r="G111" s="11" t="s">
        <v>163</v>
      </c>
      <c r="H111" s="33" t="s">
        <v>164</v>
      </c>
      <c r="I111" s="123" t="s">
        <v>191</v>
      </c>
      <c r="J111" s="11" t="s">
        <v>182</v>
      </c>
      <c r="K111" s="11" t="s">
        <v>183</v>
      </c>
      <c r="L111" s="11" t="s">
        <v>184</v>
      </c>
      <c r="M111" s="11" t="s">
        <v>185</v>
      </c>
    </row>
    <row r="112" spans="1:13" s="23" customFormat="1" ht="25.5">
      <c r="A112" s="3" t="s">
        <v>0</v>
      </c>
      <c r="B112" s="5" t="s">
        <v>199</v>
      </c>
      <c r="C112" s="68">
        <f>G112</f>
        <v>1010000</v>
      </c>
      <c r="D112" s="4" t="s">
        <v>7</v>
      </c>
      <c r="E112" s="22">
        <v>1930</v>
      </c>
      <c r="F112" s="8">
        <v>4374</v>
      </c>
      <c r="G112" s="8">
        <f>2000*H112</f>
        <v>1010000</v>
      </c>
      <c r="H112" s="51">
        <v>505</v>
      </c>
      <c r="I112" s="32" t="s">
        <v>192</v>
      </c>
      <c r="J112" s="22" t="s">
        <v>200</v>
      </c>
      <c r="K112" s="22" t="s">
        <v>201</v>
      </c>
      <c r="L112" s="22" t="s">
        <v>201</v>
      </c>
      <c r="M112" s="22" t="s">
        <v>202</v>
      </c>
    </row>
    <row r="113" spans="1:13">
      <c r="A113" s="17"/>
      <c r="B113" s="17"/>
      <c r="C113" s="127"/>
      <c r="D113" s="18"/>
      <c r="E113" s="19"/>
      <c r="F113" s="60"/>
      <c r="G113" s="19"/>
      <c r="H113" s="133"/>
      <c r="I113" s="137"/>
      <c r="J113" s="19"/>
      <c r="K113" s="19"/>
      <c r="L113" s="19"/>
      <c r="M113" s="19"/>
    </row>
    <row r="114" spans="1:13">
      <c r="A114" s="17"/>
      <c r="B114" s="17"/>
      <c r="C114" s="17"/>
      <c r="D114" s="18"/>
      <c r="E114" s="19"/>
      <c r="F114" s="60"/>
      <c r="G114" s="19"/>
      <c r="H114" s="133"/>
      <c r="I114" s="137"/>
      <c r="J114" s="19"/>
      <c r="K114" s="19"/>
      <c r="L114" s="19"/>
      <c r="M114" s="19"/>
    </row>
    <row r="115" spans="1:13">
      <c r="A115" s="17"/>
      <c r="B115" s="17"/>
      <c r="C115" s="17"/>
      <c r="D115" s="18"/>
      <c r="E115" s="19"/>
      <c r="F115" s="60"/>
      <c r="G115" s="19"/>
      <c r="H115" s="133"/>
      <c r="I115" s="137"/>
      <c r="J115" s="19"/>
      <c r="K115" s="19"/>
      <c r="L115" s="19"/>
      <c r="M115" s="19"/>
    </row>
    <row r="116" spans="1:13">
      <c r="A116" s="138" t="s">
        <v>379</v>
      </c>
      <c r="B116" s="139"/>
      <c r="C116" s="139"/>
      <c r="D116" s="140"/>
      <c r="E116" s="19"/>
      <c r="F116" s="60"/>
      <c r="G116" s="19"/>
      <c r="H116" s="133"/>
      <c r="I116" s="137"/>
      <c r="J116" s="19"/>
      <c r="K116" s="19"/>
      <c r="L116" s="19"/>
      <c r="M116" s="19"/>
    </row>
    <row r="117" spans="1:13" ht="25.5">
      <c r="A117" s="124" t="s">
        <v>377</v>
      </c>
      <c r="B117" s="103" t="s">
        <v>3</v>
      </c>
      <c r="C117" s="124" t="s">
        <v>5</v>
      </c>
      <c r="D117" s="103" t="s">
        <v>109</v>
      </c>
      <c r="E117" s="19"/>
      <c r="F117" s="60"/>
      <c r="G117" s="19"/>
      <c r="H117" s="133"/>
      <c r="I117" s="137"/>
      <c r="J117" s="19"/>
      <c r="K117" s="19"/>
      <c r="L117" s="19"/>
      <c r="M117" s="19"/>
    </row>
    <row r="118" spans="1:13">
      <c r="A118" s="104" t="s">
        <v>0</v>
      </c>
      <c r="B118" s="105" t="s">
        <v>389</v>
      </c>
      <c r="C118" s="40" t="s">
        <v>374</v>
      </c>
      <c r="D118" s="113">
        <f>SUM(C112,C104:C105,C96:C99,C88:C92,C82:C84,C79,C70:C74,C64:C65,C52:C58,C4:C50)</f>
        <v>45230949.400000013</v>
      </c>
      <c r="E118" s="19"/>
      <c r="F118" s="60"/>
      <c r="G118" s="19"/>
      <c r="H118" s="133"/>
      <c r="I118" s="137"/>
      <c r="J118" s="19"/>
      <c r="K118" s="19"/>
      <c r="L118" s="19"/>
      <c r="M118" s="19"/>
    </row>
    <row r="119" spans="1:13" ht="25.5">
      <c r="A119" s="104" t="s">
        <v>8</v>
      </c>
      <c r="B119" s="97" t="s">
        <v>390</v>
      </c>
      <c r="C119" s="40" t="s">
        <v>374</v>
      </c>
      <c r="D119" s="113">
        <f>SUM(C106,C101,C100,C93,C85,C75,C66:C67,C51)</f>
        <v>1533289.8299999998</v>
      </c>
      <c r="E119" s="19"/>
      <c r="F119" s="60"/>
      <c r="G119" s="19"/>
      <c r="H119" s="133"/>
      <c r="I119" s="137"/>
      <c r="J119" s="19"/>
      <c r="K119" s="19"/>
      <c r="L119" s="19"/>
      <c r="M119" s="19"/>
    </row>
    <row r="120" spans="1:13">
      <c r="A120" s="141" t="s">
        <v>378</v>
      </c>
      <c r="B120" s="142"/>
      <c r="C120" s="143"/>
      <c r="D120" s="114">
        <f>SUM(D119,D118)</f>
        <v>46764239.230000012</v>
      </c>
      <c r="E120" s="19"/>
      <c r="F120" s="60"/>
      <c r="G120" s="19"/>
      <c r="H120" s="133"/>
      <c r="I120" s="137"/>
      <c r="J120" s="19"/>
      <c r="K120" s="19"/>
      <c r="L120" s="19"/>
      <c r="M120" s="19"/>
    </row>
    <row r="121" spans="1:13">
      <c r="A121" s="18"/>
      <c r="B121" s="18"/>
      <c r="C121" s="18"/>
      <c r="D121" s="18"/>
      <c r="E121" s="19"/>
      <c r="F121" s="60"/>
      <c r="G121" s="19"/>
      <c r="H121" s="133"/>
      <c r="I121" s="137"/>
      <c r="J121" s="19"/>
      <c r="K121" s="19"/>
      <c r="L121" s="19"/>
      <c r="M121" s="19"/>
    </row>
    <row r="122" spans="1:13">
      <c r="A122" s="18"/>
      <c r="B122" s="18"/>
      <c r="C122" s="18"/>
      <c r="D122" s="18"/>
      <c r="E122" s="19"/>
      <c r="F122" s="60"/>
      <c r="G122" s="19"/>
      <c r="H122" s="133"/>
      <c r="I122" s="137"/>
      <c r="J122" s="19"/>
      <c r="K122" s="19"/>
      <c r="L122" s="19"/>
      <c r="M122" s="19"/>
    </row>
    <row r="123" spans="1:13">
      <c r="A123" s="18"/>
      <c r="B123" s="18"/>
      <c r="C123" s="18"/>
      <c r="D123" s="18"/>
      <c r="E123" s="19"/>
      <c r="F123" s="60"/>
      <c r="G123" s="19"/>
      <c r="H123" s="133"/>
      <c r="I123" s="137"/>
      <c r="J123" s="19"/>
      <c r="K123" s="19"/>
      <c r="L123" s="19"/>
      <c r="M123" s="19"/>
    </row>
    <row r="124" spans="1:13">
      <c r="A124" s="18"/>
      <c r="B124" s="18"/>
      <c r="C124" s="18"/>
      <c r="D124" s="18"/>
      <c r="E124" s="19"/>
      <c r="F124" s="60"/>
      <c r="G124" s="19"/>
      <c r="H124" s="133"/>
      <c r="I124" s="137"/>
      <c r="J124" s="19"/>
      <c r="K124" s="19"/>
      <c r="L124" s="19"/>
      <c r="M124" s="19"/>
    </row>
    <row r="125" spans="1:13">
      <c r="A125" s="18"/>
      <c r="B125" s="18"/>
      <c r="C125" s="18"/>
      <c r="D125" s="18"/>
      <c r="E125" s="19"/>
      <c r="F125" s="60"/>
      <c r="G125" s="19"/>
      <c r="H125" s="133"/>
      <c r="I125" s="137"/>
      <c r="J125" s="19"/>
      <c r="K125" s="19"/>
      <c r="L125" s="19"/>
      <c r="M125" s="19"/>
    </row>
    <row r="126" spans="1:13">
      <c r="A126" s="18"/>
      <c r="B126" s="18"/>
      <c r="C126" s="18"/>
      <c r="D126" s="18"/>
      <c r="E126" s="19"/>
      <c r="F126" s="60"/>
      <c r="G126" s="19"/>
      <c r="H126" s="133"/>
      <c r="I126" s="137"/>
      <c r="J126" s="19"/>
      <c r="K126" s="19"/>
      <c r="L126" s="19"/>
      <c r="M126" s="19"/>
    </row>
    <row r="127" spans="1:13">
      <c r="A127" s="18"/>
      <c r="B127" s="18"/>
      <c r="C127" s="18"/>
      <c r="D127" s="18"/>
      <c r="E127" s="19"/>
      <c r="F127" s="60"/>
      <c r="G127" s="19"/>
      <c r="H127" s="133"/>
      <c r="I127" s="137"/>
      <c r="J127" s="19"/>
      <c r="K127" s="19"/>
      <c r="L127" s="19"/>
      <c r="M127" s="19"/>
    </row>
    <row r="128" spans="1:13">
      <c r="A128" s="18"/>
      <c r="B128" s="18"/>
      <c r="C128" s="18"/>
      <c r="D128" s="18"/>
      <c r="E128" s="19"/>
      <c r="F128" s="60"/>
      <c r="G128" s="19"/>
      <c r="H128" s="133"/>
      <c r="I128" s="137"/>
      <c r="J128" s="19"/>
      <c r="K128" s="19"/>
      <c r="L128" s="19"/>
      <c r="M128" s="19"/>
    </row>
    <row r="129" spans="1:13">
      <c r="A129" s="18"/>
      <c r="B129" s="18"/>
      <c r="C129" s="18"/>
      <c r="D129" s="18"/>
      <c r="E129" s="19"/>
      <c r="F129" s="60"/>
      <c r="G129" s="19"/>
      <c r="H129" s="133"/>
      <c r="I129" s="137"/>
      <c r="J129" s="19"/>
      <c r="K129" s="19"/>
      <c r="L129" s="19"/>
      <c r="M129" s="19"/>
    </row>
    <row r="130" spans="1:13">
      <c r="A130" s="18"/>
      <c r="B130" s="20"/>
      <c r="C130" s="20"/>
      <c r="D130" s="20"/>
      <c r="E130" s="19"/>
      <c r="F130" s="60"/>
      <c r="G130" s="19"/>
      <c r="H130" s="133"/>
      <c r="I130" s="137"/>
      <c r="J130" s="19"/>
      <c r="K130" s="19"/>
      <c r="L130" s="19"/>
      <c r="M130" s="19"/>
    </row>
    <row r="131" spans="1:13">
      <c r="B131" s="14"/>
      <c r="C131" s="21"/>
      <c r="D131" s="38"/>
    </row>
    <row r="132" spans="1:13">
      <c r="B132" s="14"/>
      <c r="C132" s="21"/>
      <c r="D132" s="38"/>
    </row>
    <row r="133" spans="1:13">
      <c r="B133" s="14"/>
      <c r="C133" s="21"/>
      <c r="D133" s="38"/>
    </row>
    <row r="134" spans="1:13">
      <c r="B134" s="14"/>
      <c r="C134" s="14"/>
      <c r="D134" s="38"/>
    </row>
    <row r="135" spans="1:13">
      <c r="B135" s="14"/>
      <c r="C135" s="14"/>
      <c r="D135" s="38"/>
    </row>
  </sheetData>
  <mergeCells count="37">
    <mergeCell ref="B109:M109"/>
    <mergeCell ref="J98:M98"/>
    <mergeCell ref="J99:M99"/>
    <mergeCell ref="J102:M102"/>
    <mergeCell ref="J107:M107"/>
    <mergeCell ref="B102:C102"/>
    <mergeCell ref="B107:C107"/>
    <mergeCell ref="B80:C80"/>
    <mergeCell ref="B86:C86"/>
    <mergeCell ref="J97:M97"/>
    <mergeCell ref="A1:M1"/>
    <mergeCell ref="B62:C62"/>
    <mergeCell ref="B2:C2"/>
    <mergeCell ref="B59:C59"/>
    <mergeCell ref="B76:C76"/>
    <mergeCell ref="B68:C68"/>
    <mergeCell ref="J71:M71"/>
    <mergeCell ref="J74:M74"/>
    <mergeCell ref="J68:M68"/>
    <mergeCell ref="J76:M76"/>
    <mergeCell ref="J65:M65"/>
    <mergeCell ref="A116:D116"/>
    <mergeCell ref="A120:C120"/>
    <mergeCell ref="B61:C61"/>
    <mergeCell ref="J2:M2"/>
    <mergeCell ref="J59:M59"/>
    <mergeCell ref="J62:M62"/>
    <mergeCell ref="B94:C94"/>
    <mergeCell ref="J84:M84"/>
    <mergeCell ref="J89:M89"/>
    <mergeCell ref="J90:M90"/>
    <mergeCell ref="C78:M78"/>
    <mergeCell ref="B110:C110"/>
    <mergeCell ref="J110:M110"/>
    <mergeCell ref="J80:M80"/>
    <mergeCell ref="J86:M86"/>
    <mergeCell ref="J94:M9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22" workbookViewId="0">
      <selection activeCell="G60" sqref="G60"/>
    </sheetView>
  </sheetViews>
  <sheetFormatPr defaultRowHeight="12.75"/>
  <cols>
    <col min="1" max="1" width="5.140625" style="111" customWidth="1"/>
    <col min="2" max="2" width="37.85546875" style="111" customWidth="1"/>
    <col min="3" max="3" width="17.5703125" style="112" customWidth="1"/>
    <col min="4" max="4" width="17.5703125" style="111" customWidth="1"/>
    <col min="5" max="6" width="9.140625" style="106"/>
    <col min="7" max="7" width="13.28515625" style="106" bestFit="1" customWidth="1"/>
    <col min="8" max="16384" width="9.140625" style="106"/>
  </cols>
  <sheetData>
    <row r="1" spans="1:10">
      <c r="A1" s="163" t="s">
        <v>376</v>
      </c>
      <c r="B1" s="163"/>
      <c r="C1" s="163"/>
      <c r="D1" s="163"/>
    </row>
    <row r="2" spans="1:10" ht="43.5" customHeight="1">
      <c r="A2" s="83" t="s">
        <v>2</v>
      </c>
      <c r="B2" s="83" t="s">
        <v>3</v>
      </c>
      <c r="C2" s="83" t="s">
        <v>5</v>
      </c>
      <c r="D2" s="83" t="s">
        <v>109</v>
      </c>
    </row>
    <row r="3" spans="1:10">
      <c r="A3" s="166" t="s">
        <v>129</v>
      </c>
      <c r="B3" s="166"/>
      <c r="C3" s="166"/>
      <c r="D3" s="166"/>
    </row>
    <row r="4" spans="1:10" s="101" customFormat="1" ht="38.25">
      <c r="A4" s="96" t="s">
        <v>0</v>
      </c>
      <c r="B4" s="95" t="s">
        <v>195</v>
      </c>
      <c r="C4" s="96" t="s">
        <v>9</v>
      </c>
      <c r="D4" s="99">
        <f>4310.54+3936+4103.22+420+1519.05+3204.96+5000+2948+3586.8+56959.79+4771+2211.55+3757.6*2+6124.4*36+6276.9+4819*3+3330.6*2+10089.4*2+2714.5+2000.8*2+3599+30988+2684+8027.6+7198+1586+6331.8+24404.88+5*490+5691+10870.2*3+2*3500+400+3500.02+2500+3500+9000+1669.11+11679+11679+8840.01+574221.6+3444</f>
        <v>1138258.1299999999</v>
      </c>
      <c r="J4" s="102"/>
    </row>
    <row r="5" spans="1:10" s="101" customFormat="1">
      <c r="A5" s="96" t="s">
        <v>8</v>
      </c>
      <c r="B5" s="95" t="s">
        <v>208</v>
      </c>
      <c r="C5" s="96" t="s">
        <v>9</v>
      </c>
      <c r="D5" s="99">
        <v>12792</v>
      </c>
      <c r="J5" s="102"/>
    </row>
    <row r="6" spans="1:10" s="101" customFormat="1">
      <c r="A6" s="96" t="s">
        <v>10</v>
      </c>
      <c r="B6" s="95" t="s">
        <v>207</v>
      </c>
      <c r="C6" s="96" t="s">
        <v>9</v>
      </c>
      <c r="D6" s="99">
        <f>54858</f>
        <v>54858</v>
      </c>
      <c r="J6" s="102"/>
    </row>
    <row r="7" spans="1:10" s="101" customFormat="1">
      <c r="A7" s="96" t="s">
        <v>12</v>
      </c>
      <c r="B7" s="95" t="s">
        <v>131</v>
      </c>
      <c r="C7" s="96" t="s">
        <v>9</v>
      </c>
      <c r="D7" s="99">
        <f>3477+5099.6+7500+6273</f>
        <v>22349.599999999999</v>
      </c>
      <c r="J7" s="102"/>
    </row>
    <row r="8" spans="1:10" s="101" customFormat="1">
      <c r="A8" s="96" t="s">
        <v>14</v>
      </c>
      <c r="B8" s="95" t="s">
        <v>133</v>
      </c>
      <c r="C8" s="96" t="s">
        <v>9</v>
      </c>
      <c r="D8" s="99">
        <f>555</f>
        <v>555</v>
      </c>
      <c r="J8" s="102"/>
    </row>
    <row r="9" spans="1:10" s="101" customFormat="1">
      <c r="A9" s="96" t="s">
        <v>16</v>
      </c>
      <c r="B9" s="97" t="s">
        <v>132</v>
      </c>
      <c r="C9" s="98" t="s">
        <v>9</v>
      </c>
      <c r="D9" s="100">
        <f>2999.97+4337.99+4403.93+10431+2399+1183.4+4371.72+5904+4428</f>
        <v>40459.01</v>
      </c>
    </row>
    <row r="10" spans="1:10" s="101" customFormat="1">
      <c r="A10" s="166" t="s">
        <v>134</v>
      </c>
      <c r="B10" s="166"/>
      <c r="C10" s="166"/>
      <c r="D10" s="166"/>
    </row>
    <row r="11" spans="1:10">
      <c r="A11" s="96" t="s">
        <v>0</v>
      </c>
      <c r="B11" s="95" t="s">
        <v>130</v>
      </c>
      <c r="C11" s="96" t="s">
        <v>9</v>
      </c>
      <c r="D11" s="99">
        <f>22693.88-1469.28+499+1100+1493.39</f>
        <v>24316.99</v>
      </c>
    </row>
    <row r="12" spans="1:10" s="101" customFormat="1">
      <c r="A12" s="96" t="s">
        <v>8</v>
      </c>
      <c r="B12" s="95" t="s">
        <v>133</v>
      </c>
      <c r="C12" s="96" t="s">
        <v>9</v>
      </c>
      <c r="D12" s="99">
        <f>536.45</f>
        <v>536.45000000000005</v>
      </c>
    </row>
    <row r="13" spans="1:10" s="107" customFormat="1">
      <c r="A13" s="87" t="s">
        <v>10</v>
      </c>
      <c r="B13" s="97" t="s">
        <v>135</v>
      </c>
      <c r="C13" s="98" t="s">
        <v>7</v>
      </c>
      <c r="D13" s="100">
        <v>2300</v>
      </c>
    </row>
    <row r="14" spans="1:10" s="101" customFormat="1">
      <c r="A14" s="96" t="s">
        <v>12</v>
      </c>
      <c r="B14" s="95" t="s">
        <v>131</v>
      </c>
      <c r="C14" s="96" t="s">
        <v>9</v>
      </c>
      <c r="D14" s="99">
        <f>923.73+2135</f>
        <v>3058.73</v>
      </c>
    </row>
    <row r="15" spans="1:10" s="101" customFormat="1">
      <c r="A15" s="96" t="s">
        <v>14</v>
      </c>
      <c r="B15" s="95" t="s">
        <v>197</v>
      </c>
      <c r="C15" s="96" t="s">
        <v>9</v>
      </c>
      <c r="D15" s="99">
        <v>1469.28</v>
      </c>
    </row>
    <row r="16" spans="1:10" s="101" customFormat="1" ht="14.25" customHeight="1">
      <c r="A16" s="96" t="s">
        <v>16</v>
      </c>
      <c r="B16" s="97" t="s">
        <v>132</v>
      </c>
      <c r="C16" s="98" t="s">
        <v>9</v>
      </c>
      <c r="D16" s="100">
        <f>15644.38</f>
        <v>15644.38</v>
      </c>
    </row>
    <row r="17" spans="1:4" s="101" customFormat="1">
      <c r="A17" s="166" t="s">
        <v>136</v>
      </c>
      <c r="B17" s="166"/>
      <c r="C17" s="166"/>
      <c r="D17" s="166"/>
    </row>
    <row r="18" spans="1:4" s="107" customFormat="1">
      <c r="A18" s="87" t="s">
        <v>0</v>
      </c>
      <c r="B18" s="105" t="s">
        <v>130</v>
      </c>
      <c r="C18" s="87" t="s">
        <v>9</v>
      </c>
      <c r="D18" s="108">
        <f>2640+3560+3380+3280+10870.2+3389</f>
        <v>27119.200000000001</v>
      </c>
    </row>
    <row r="19" spans="1:4" s="107" customFormat="1">
      <c r="A19" s="87" t="s">
        <v>8</v>
      </c>
      <c r="B19" s="97" t="s">
        <v>132</v>
      </c>
      <c r="C19" s="98" t="s">
        <v>9</v>
      </c>
      <c r="D19" s="100">
        <f>2928+4130+3900+2460+2468.88+1699</f>
        <v>17585.88</v>
      </c>
    </row>
    <row r="20" spans="1:4" s="107" customFormat="1">
      <c r="A20" s="87" t="s">
        <v>10</v>
      </c>
      <c r="B20" s="105" t="s">
        <v>149</v>
      </c>
      <c r="C20" s="87" t="s">
        <v>7</v>
      </c>
      <c r="D20" s="108">
        <v>10000</v>
      </c>
    </row>
    <row r="21" spans="1:4" s="107" customFormat="1">
      <c r="A21" s="87" t="s">
        <v>12</v>
      </c>
      <c r="B21" s="105" t="s">
        <v>148</v>
      </c>
      <c r="C21" s="87" t="s">
        <v>9</v>
      </c>
      <c r="D21" s="108">
        <v>3490</v>
      </c>
    </row>
    <row r="22" spans="1:4" s="107" customFormat="1">
      <c r="A22" s="87" t="s">
        <v>14</v>
      </c>
      <c r="B22" s="105" t="s">
        <v>131</v>
      </c>
      <c r="C22" s="87" t="s">
        <v>9</v>
      </c>
      <c r="D22" s="108">
        <v>3281.8</v>
      </c>
    </row>
    <row r="23" spans="1:4" s="101" customFormat="1">
      <c r="A23" s="164" t="s">
        <v>137</v>
      </c>
      <c r="B23" s="164"/>
      <c r="C23" s="164"/>
      <c r="D23" s="164"/>
    </row>
    <row r="24" spans="1:4" s="101" customFormat="1">
      <c r="A24" s="87" t="s">
        <v>0</v>
      </c>
      <c r="B24" s="105" t="s">
        <v>130</v>
      </c>
      <c r="C24" s="87" t="s">
        <v>9</v>
      </c>
      <c r="D24" s="8">
        <f>17885.95+3319+2485</f>
        <v>23689.95</v>
      </c>
    </row>
    <row r="25" spans="1:4" s="101" customFormat="1">
      <c r="A25" s="87" t="s">
        <v>8</v>
      </c>
      <c r="B25" s="105" t="s">
        <v>131</v>
      </c>
      <c r="C25" s="87" t="s">
        <v>7</v>
      </c>
      <c r="D25" s="8">
        <v>1333.31</v>
      </c>
    </row>
    <row r="26" spans="1:4" s="101" customFormat="1">
      <c r="A26" s="98" t="s">
        <v>10</v>
      </c>
      <c r="B26" s="97" t="s">
        <v>132</v>
      </c>
      <c r="C26" s="98" t="s">
        <v>7</v>
      </c>
      <c r="D26" s="109">
        <f>1380</f>
        <v>1380</v>
      </c>
    </row>
    <row r="27" spans="1:4" s="101" customFormat="1">
      <c r="A27" s="166" t="s">
        <v>138</v>
      </c>
      <c r="B27" s="166"/>
      <c r="C27" s="166"/>
      <c r="D27" s="166"/>
    </row>
    <row r="28" spans="1:4" s="101" customFormat="1">
      <c r="A28" s="87" t="s">
        <v>0</v>
      </c>
      <c r="B28" s="95" t="s">
        <v>130</v>
      </c>
      <c r="C28" s="96" t="s">
        <v>7</v>
      </c>
      <c r="D28" s="99">
        <v>54000</v>
      </c>
    </row>
    <row r="29" spans="1:4" s="101" customFormat="1">
      <c r="A29" s="87" t="s">
        <v>8</v>
      </c>
      <c r="B29" s="95" t="s">
        <v>131</v>
      </c>
      <c r="C29" s="96" t="s">
        <v>7</v>
      </c>
      <c r="D29" s="99">
        <v>10200</v>
      </c>
    </row>
    <row r="30" spans="1:4" s="101" customFormat="1" ht="16.5" customHeight="1">
      <c r="A30" s="87" t="s">
        <v>10</v>
      </c>
      <c r="B30" s="97" t="s">
        <v>132</v>
      </c>
      <c r="C30" s="98" t="s">
        <v>7</v>
      </c>
      <c r="D30" s="100">
        <v>21000</v>
      </c>
    </row>
    <row r="31" spans="1:4" s="101" customFormat="1">
      <c r="A31" s="166" t="s">
        <v>139</v>
      </c>
      <c r="B31" s="166"/>
      <c r="C31" s="166"/>
      <c r="D31" s="166"/>
    </row>
    <row r="32" spans="1:4" s="107" customFormat="1">
      <c r="A32" s="87" t="s">
        <v>0</v>
      </c>
      <c r="B32" s="105" t="s">
        <v>130</v>
      </c>
      <c r="C32" s="87" t="s">
        <v>7</v>
      </c>
      <c r="D32" s="108">
        <v>21908.560000000001</v>
      </c>
    </row>
    <row r="33" spans="1:10" s="107" customFormat="1">
      <c r="A33" s="87" t="s">
        <v>8</v>
      </c>
      <c r="B33" s="97" t="s">
        <v>132</v>
      </c>
      <c r="C33" s="98" t="s">
        <v>7</v>
      </c>
      <c r="D33" s="100">
        <v>3811.22</v>
      </c>
    </row>
    <row r="34" spans="1:10" s="101" customFormat="1">
      <c r="A34" s="165" t="s">
        <v>140</v>
      </c>
      <c r="B34" s="165"/>
      <c r="C34" s="165"/>
      <c r="D34" s="165"/>
    </row>
    <row r="35" spans="1:10" s="107" customFormat="1">
      <c r="A35" s="87" t="s">
        <v>0</v>
      </c>
      <c r="B35" s="105" t="s">
        <v>141</v>
      </c>
      <c r="C35" s="87" t="s">
        <v>9</v>
      </c>
      <c r="D35" s="108">
        <f>4500+820+1200</f>
        <v>6520</v>
      </c>
    </row>
    <row r="36" spans="1:10" s="107" customFormat="1">
      <c r="A36" s="87" t="s">
        <v>8</v>
      </c>
      <c r="B36" s="97" t="s">
        <v>146</v>
      </c>
      <c r="C36" s="98" t="s">
        <v>9</v>
      </c>
      <c r="D36" s="100">
        <f>4186+1650+2802+1802.12+1399</f>
        <v>11839.119999999999</v>
      </c>
    </row>
    <row r="37" spans="1:10" s="107" customFormat="1">
      <c r="A37" s="87" t="s">
        <v>10</v>
      </c>
      <c r="B37" s="97" t="s">
        <v>146</v>
      </c>
      <c r="C37" s="98" t="s">
        <v>7</v>
      </c>
      <c r="D37" s="100">
        <f>2400+4600</f>
        <v>7000</v>
      </c>
    </row>
    <row r="38" spans="1:10" s="107" customFormat="1">
      <c r="A38" s="87" t="s">
        <v>12</v>
      </c>
      <c r="B38" s="105" t="s">
        <v>131</v>
      </c>
      <c r="C38" s="87" t="s">
        <v>9</v>
      </c>
      <c r="D38" s="108">
        <f>359</f>
        <v>359</v>
      </c>
    </row>
    <row r="39" spans="1:10" s="107" customFormat="1">
      <c r="A39" s="87" t="s">
        <v>14</v>
      </c>
      <c r="B39" s="105" t="s">
        <v>130</v>
      </c>
      <c r="C39" s="87" t="s">
        <v>9</v>
      </c>
      <c r="D39" s="108">
        <f>13368.61+14417+3400+1494.3+955</f>
        <v>33634.910000000003</v>
      </c>
    </row>
    <row r="40" spans="1:10" s="110" customFormat="1">
      <c r="A40" s="164" t="s">
        <v>142</v>
      </c>
      <c r="B40" s="164"/>
      <c r="C40" s="164"/>
      <c r="D40" s="164"/>
    </row>
    <row r="41" spans="1:10" s="107" customFormat="1">
      <c r="A41" s="87" t="s">
        <v>0</v>
      </c>
      <c r="B41" s="105" t="s">
        <v>130</v>
      </c>
      <c r="C41" s="87" t="s">
        <v>374</v>
      </c>
      <c r="D41" s="108">
        <f>2208.99*2+1137.4+309+1649+429+1690*2+1180*8+299*8+7060.2+1746+1678*2+469+2498+1954+1485.96*10+475*6+570*2+521.34*5+407.93*3+221.48*3+293.97+2000+350+1209+1675+1675+1849+2214+1200+322.05+1487.19*2+1487.19+6500+329+399+6500+597.8+55614.43</f>
        <v>150771.93000000002</v>
      </c>
    </row>
    <row r="42" spans="1:10" s="107" customFormat="1">
      <c r="A42" s="87" t="s">
        <v>8</v>
      </c>
      <c r="B42" s="97" t="s">
        <v>132</v>
      </c>
      <c r="C42" s="98" t="s">
        <v>374</v>
      </c>
      <c r="D42" s="100">
        <f>1720+1271.76*3+1596.9*3+1496*5+1996*3+2409.39*3+598.99+1699+1598+1999+1429*2+2337+2099+1009+1159+1280*8+1999+1980+1980+1980</f>
        <v>64558.14</v>
      </c>
    </row>
    <row r="43" spans="1:10" s="110" customFormat="1">
      <c r="A43" s="164" t="s">
        <v>143</v>
      </c>
      <c r="B43" s="164"/>
      <c r="C43" s="164"/>
      <c r="D43" s="164"/>
    </row>
    <row r="44" spans="1:10" s="107" customFormat="1">
      <c r="A44" s="87" t="s">
        <v>0</v>
      </c>
      <c r="B44" s="105" t="s">
        <v>144</v>
      </c>
      <c r="C44" s="87" t="s">
        <v>7</v>
      </c>
      <c r="D44" s="108">
        <f>3800+2954</f>
        <v>6754</v>
      </c>
    </row>
    <row r="45" spans="1:10" s="107" customFormat="1">
      <c r="A45" s="87" t="s">
        <v>8</v>
      </c>
      <c r="B45" s="105" t="s">
        <v>131</v>
      </c>
      <c r="C45" s="87" t="s">
        <v>7</v>
      </c>
      <c r="D45" s="108">
        <v>4048</v>
      </c>
    </row>
    <row r="46" spans="1:10" s="107" customFormat="1" ht="25.5">
      <c r="A46" s="87" t="s">
        <v>10</v>
      </c>
      <c r="B46" s="105" t="s">
        <v>151</v>
      </c>
      <c r="C46" s="87" t="s">
        <v>7</v>
      </c>
      <c r="D46" s="108">
        <v>39000</v>
      </c>
      <c r="J46" s="107" t="s">
        <v>209</v>
      </c>
    </row>
    <row r="47" spans="1:10" s="110" customFormat="1">
      <c r="A47" s="164" t="s">
        <v>145</v>
      </c>
      <c r="B47" s="164"/>
      <c r="C47" s="164"/>
      <c r="D47" s="164"/>
    </row>
    <row r="48" spans="1:10" s="107" customFormat="1">
      <c r="A48" s="167" t="s">
        <v>367</v>
      </c>
      <c r="B48" s="167"/>
      <c r="C48" s="167"/>
      <c r="D48" s="167"/>
    </row>
    <row r="49" spans="1:7">
      <c r="A49" s="164" t="s">
        <v>194</v>
      </c>
      <c r="B49" s="164"/>
      <c r="C49" s="164"/>
      <c r="D49" s="164"/>
    </row>
    <row r="50" spans="1:7" s="101" customFormat="1" ht="18.75" customHeight="1">
      <c r="A50" s="87" t="s">
        <v>0</v>
      </c>
      <c r="B50" s="105" t="s">
        <v>130</v>
      </c>
      <c r="C50" s="87" t="s">
        <v>7</v>
      </c>
      <c r="D50" s="108">
        <f>2000+700+200+3444</f>
        <v>6344</v>
      </c>
    </row>
    <row r="51" spans="1:7" s="101" customFormat="1">
      <c r="A51" s="87" t="s">
        <v>8</v>
      </c>
      <c r="B51" s="105" t="s">
        <v>131</v>
      </c>
      <c r="C51" s="87" t="s">
        <v>7</v>
      </c>
      <c r="D51" s="108">
        <v>1700</v>
      </c>
    </row>
    <row r="52" spans="1:7" s="101" customFormat="1">
      <c r="A52" s="87" t="s">
        <v>10</v>
      </c>
      <c r="B52" s="105" t="s">
        <v>135</v>
      </c>
      <c r="C52" s="87" t="s">
        <v>7</v>
      </c>
      <c r="D52" s="108">
        <v>442.8</v>
      </c>
    </row>
    <row r="53" spans="1:7" s="101" customFormat="1">
      <c r="A53" s="87" t="s">
        <v>12</v>
      </c>
      <c r="B53" s="105" t="s">
        <v>149</v>
      </c>
      <c r="C53" s="87" t="s">
        <v>7</v>
      </c>
      <c r="D53" s="108">
        <v>950</v>
      </c>
    </row>
    <row r="54" spans="1:7" s="101" customFormat="1">
      <c r="A54" s="87" t="s">
        <v>14</v>
      </c>
      <c r="B54" s="97" t="s">
        <v>132</v>
      </c>
      <c r="C54" s="98" t="s">
        <v>7</v>
      </c>
      <c r="D54" s="100">
        <f>3500+1968+1968+2214</f>
        <v>9650</v>
      </c>
      <c r="G54" s="115"/>
    </row>
    <row r="55" spans="1:7">
      <c r="A55" s="138" t="s">
        <v>379</v>
      </c>
      <c r="B55" s="139"/>
      <c r="C55" s="139"/>
      <c r="D55" s="140"/>
    </row>
    <row r="56" spans="1:7" ht="25.5">
      <c r="A56" s="73" t="s">
        <v>377</v>
      </c>
      <c r="B56" s="103" t="s">
        <v>3</v>
      </c>
      <c r="C56" s="73" t="s">
        <v>5</v>
      </c>
      <c r="D56" s="103" t="s">
        <v>109</v>
      </c>
    </row>
    <row r="57" spans="1:7">
      <c r="A57" s="104" t="s">
        <v>0</v>
      </c>
      <c r="B57" s="105" t="s">
        <v>130</v>
      </c>
      <c r="C57" s="40" t="s">
        <v>374</v>
      </c>
      <c r="D57" s="113">
        <f>SUM(D4:D8,D11:D12,D14:D15,D18,D20:D22,D24:D25,D28:D29,D32,D35,D38:D39,D41,D44:D46,D50:D53)</f>
        <v>1663741.64</v>
      </c>
    </row>
    <row r="58" spans="1:7">
      <c r="A58" s="104" t="s">
        <v>8</v>
      </c>
      <c r="B58" s="97" t="s">
        <v>132</v>
      </c>
      <c r="C58" s="40" t="s">
        <v>374</v>
      </c>
      <c r="D58" s="113">
        <f>SUM(D54,D42,D36:D37,D33,D30,D26,D19,D16,D13,D9)</f>
        <v>195227.75</v>
      </c>
    </row>
    <row r="59" spans="1:7">
      <c r="A59" s="141" t="s">
        <v>378</v>
      </c>
      <c r="B59" s="142"/>
      <c r="C59" s="143"/>
      <c r="D59" s="114">
        <f>SUM(D57:D58)</f>
        <v>1858969.39</v>
      </c>
    </row>
  </sheetData>
  <mergeCells count="15">
    <mergeCell ref="A59:C59"/>
    <mergeCell ref="A55:D55"/>
    <mergeCell ref="A1:D1"/>
    <mergeCell ref="A23:D23"/>
    <mergeCell ref="A34:D34"/>
    <mergeCell ref="A40:D40"/>
    <mergeCell ref="A49:D49"/>
    <mergeCell ref="A31:D31"/>
    <mergeCell ref="A27:D27"/>
    <mergeCell ref="A43:D43"/>
    <mergeCell ref="A47:D47"/>
    <mergeCell ref="A3:D3"/>
    <mergeCell ref="A10:D10"/>
    <mergeCell ref="A17:D17"/>
    <mergeCell ref="A48:D4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10" zoomScaleNormal="100" workbookViewId="0">
      <selection activeCell="N17" sqref="N17"/>
    </sheetView>
  </sheetViews>
  <sheetFormatPr defaultRowHeight="12.75"/>
  <cols>
    <col min="1" max="1" width="5.7109375" style="94" customWidth="1"/>
    <col min="2" max="2" width="15.85546875" style="94" customWidth="1"/>
    <col min="3" max="3" width="9.140625" style="94"/>
    <col min="4" max="4" width="17.7109375" style="13" customWidth="1"/>
    <col min="5" max="5" width="14.85546875" style="94" customWidth="1"/>
    <col min="6" max="6" width="11.5703125" style="94" customWidth="1"/>
    <col min="7" max="7" width="11.140625" style="94" customWidth="1"/>
    <col min="8" max="9" width="9.42578125" style="94" bestFit="1" customWidth="1"/>
    <col min="10" max="10" width="23.7109375" style="94" customWidth="1"/>
    <col min="11" max="11" width="14.7109375" style="94" bestFit="1" customWidth="1"/>
    <col min="12" max="12" width="15.7109375" style="94" customWidth="1"/>
    <col min="13" max="14" width="14.42578125" style="94" customWidth="1"/>
    <col min="15" max="15" width="17.5703125" style="94" customWidth="1"/>
    <col min="16" max="16" width="31.28515625" style="94" customWidth="1"/>
    <col min="17" max="17" width="29.140625" style="94" customWidth="1"/>
    <col min="18" max="18" width="24" style="94" customWidth="1"/>
    <col min="19" max="16384" width="9.140625" style="94"/>
  </cols>
  <sheetData>
    <row r="1" spans="1:18" ht="14.25">
      <c r="A1" s="168" t="s">
        <v>382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</row>
    <row r="2" spans="1:18" ht="25.5">
      <c r="A2" s="83" t="s">
        <v>2</v>
      </c>
      <c r="B2" s="83" t="s">
        <v>210</v>
      </c>
      <c r="C2" s="83" t="s">
        <v>211</v>
      </c>
      <c r="D2" s="83" t="s">
        <v>212</v>
      </c>
      <c r="E2" s="83" t="s">
        <v>213</v>
      </c>
      <c r="F2" s="83" t="s">
        <v>214</v>
      </c>
      <c r="G2" s="83" t="s">
        <v>215</v>
      </c>
      <c r="H2" s="83" t="s">
        <v>216</v>
      </c>
      <c r="I2" s="83" t="s">
        <v>217</v>
      </c>
      <c r="J2" s="84" t="s">
        <v>218</v>
      </c>
      <c r="K2" s="85" t="s">
        <v>219</v>
      </c>
      <c r="L2" s="83" t="s">
        <v>383</v>
      </c>
      <c r="M2" s="83" t="s">
        <v>384</v>
      </c>
      <c r="N2" s="118" t="s">
        <v>386</v>
      </c>
      <c r="O2" s="83" t="s">
        <v>385</v>
      </c>
      <c r="P2" s="86" t="s">
        <v>220</v>
      </c>
      <c r="Q2" s="86" t="s">
        <v>221</v>
      </c>
      <c r="R2" s="83" t="s">
        <v>222</v>
      </c>
    </row>
    <row r="3" spans="1:18" ht="51">
      <c r="A3" s="87" t="s">
        <v>0</v>
      </c>
      <c r="B3" s="87" t="s">
        <v>223</v>
      </c>
      <c r="C3" s="87" t="s">
        <v>224</v>
      </c>
      <c r="D3" s="87" t="s">
        <v>225</v>
      </c>
      <c r="E3" s="87" t="s">
        <v>226</v>
      </c>
      <c r="F3" s="87">
        <v>2402</v>
      </c>
      <c r="G3" s="87" t="s">
        <v>227</v>
      </c>
      <c r="H3" s="87">
        <v>2</v>
      </c>
      <c r="I3" s="87">
        <v>2003</v>
      </c>
      <c r="J3" s="88" t="s">
        <v>228</v>
      </c>
      <c r="K3" s="89" t="s">
        <v>227</v>
      </c>
      <c r="L3" s="87" t="s">
        <v>296</v>
      </c>
      <c r="M3" s="89" t="s">
        <v>227</v>
      </c>
      <c r="N3" s="89" t="s">
        <v>227</v>
      </c>
      <c r="O3" s="87" t="s">
        <v>296</v>
      </c>
      <c r="P3" s="90" t="s">
        <v>229</v>
      </c>
      <c r="Q3" s="90" t="s">
        <v>230</v>
      </c>
      <c r="R3" s="90" t="s">
        <v>230</v>
      </c>
    </row>
    <row r="4" spans="1:18" ht="51">
      <c r="A4" s="120" t="s">
        <v>8</v>
      </c>
      <c r="B4" s="87" t="s">
        <v>231</v>
      </c>
      <c r="C4" s="87" t="s">
        <v>232</v>
      </c>
      <c r="D4" s="87">
        <v>203</v>
      </c>
      <c r="E4" s="87" t="s">
        <v>226</v>
      </c>
      <c r="F4" s="87">
        <v>12000</v>
      </c>
      <c r="G4" s="88" t="s">
        <v>227</v>
      </c>
      <c r="H4" s="87">
        <v>2</v>
      </c>
      <c r="I4" s="87">
        <v>1993</v>
      </c>
      <c r="J4" s="88" t="s">
        <v>233</v>
      </c>
      <c r="K4" s="89" t="s">
        <v>227</v>
      </c>
      <c r="L4" s="87" t="s">
        <v>296</v>
      </c>
      <c r="M4" s="89" t="s">
        <v>227</v>
      </c>
      <c r="N4" s="89" t="s">
        <v>227</v>
      </c>
      <c r="O4" s="87" t="s">
        <v>296</v>
      </c>
      <c r="P4" s="90" t="s">
        <v>229</v>
      </c>
      <c r="Q4" s="90" t="s">
        <v>230</v>
      </c>
      <c r="R4" s="90" t="s">
        <v>230</v>
      </c>
    </row>
    <row r="5" spans="1:18" ht="51">
      <c r="A5" s="120" t="s">
        <v>10</v>
      </c>
      <c r="B5" s="87" t="s">
        <v>234</v>
      </c>
      <c r="C5" s="87" t="s">
        <v>235</v>
      </c>
      <c r="D5" s="87">
        <v>255</v>
      </c>
      <c r="E5" s="87" t="s">
        <v>226</v>
      </c>
      <c r="F5" s="87">
        <v>2400</v>
      </c>
      <c r="G5" s="87" t="s">
        <v>227</v>
      </c>
      <c r="H5" s="87">
        <v>2</v>
      </c>
      <c r="I5" s="87">
        <v>1998</v>
      </c>
      <c r="J5" s="88" t="s">
        <v>236</v>
      </c>
      <c r="K5" s="89" t="s">
        <v>227</v>
      </c>
      <c r="L5" s="87" t="s">
        <v>296</v>
      </c>
      <c r="M5" s="89" t="s">
        <v>227</v>
      </c>
      <c r="N5" s="89" t="s">
        <v>227</v>
      </c>
      <c r="O5" s="87" t="s">
        <v>296</v>
      </c>
      <c r="P5" s="90" t="s">
        <v>229</v>
      </c>
      <c r="Q5" s="90" t="s">
        <v>230</v>
      </c>
      <c r="R5" s="90" t="s">
        <v>230</v>
      </c>
    </row>
    <row r="6" spans="1:18" ht="51">
      <c r="A6" s="120" t="s">
        <v>12</v>
      </c>
      <c r="B6" s="87" t="s">
        <v>237</v>
      </c>
      <c r="C6" s="87" t="s">
        <v>238</v>
      </c>
      <c r="D6" s="87" t="s">
        <v>239</v>
      </c>
      <c r="E6" s="87" t="s">
        <v>226</v>
      </c>
      <c r="F6" s="87">
        <v>14824</v>
      </c>
      <c r="G6" s="87" t="s">
        <v>227</v>
      </c>
      <c r="H6" s="87">
        <v>2</v>
      </c>
      <c r="I6" s="87">
        <v>1987</v>
      </c>
      <c r="J6" s="88" t="s">
        <v>240</v>
      </c>
      <c r="K6" s="89" t="s">
        <v>227</v>
      </c>
      <c r="L6" s="87" t="s">
        <v>296</v>
      </c>
      <c r="M6" s="89" t="s">
        <v>227</v>
      </c>
      <c r="N6" s="89" t="s">
        <v>227</v>
      </c>
      <c r="O6" s="87" t="s">
        <v>296</v>
      </c>
      <c r="P6" s="90" t="s">
        <v>229</v>
      </c>
      <c r="Q6" s="90" t="s">
        <v>230</v>
      </c>
      <c r="R6" s="90" t="s">
        <v>230</v>
      </c>
    </row>
    <row r="7" spans="1:18" ht="38.25">
      <c r="A7" s="120" t="s">
        <v>14</v>
      </c>
      <c r="B7" s="87" t="s">
        <v>241</v>
      </c>
      <c r="C7" s="87" t="s">
        <v>242</v>
      </c>
      <c r="D7" s="87" t="s">
        <v>243</v>
      </c>
      <c r="E7" s="87" t="s">
        <v>244</v>
      </c>
      <c r="F7" s="87" t="s">
        <v>227</v>
      </c>
      <c r="G7" s="87">
        <v>640</v>
      </c>
      <c r="H7" s="87" t="s">
        <v>227</v>
      </c>
      <c r="I7" s="87">
        <v>2013</v>
      </c>
      <c r="J7" s="88" t="s">
        <v>245</v>
      </c>
      <c r="K7" s="89" t="s">
        <v>227</v>
      </c>
      <c r="L7" s="87" t="s">
        <v>296</v>
      </c>
      <c r="M7" s="89" t="s">
        <v>227</v>
      </c>
      <c r="N7" s="89" t="s">
        <v>227</v>
      </c>
      <c r="O7" s="87" t="s">
        <v>227</v>
      </c>
      <c r="P7" s="90" t="s">
        <v>229</v>
      </c>
      <c r="Q7" s="90" t="s">
        <v>246</v>
      </c>
      <c r="R7" s="90" t="s">
        <v>227</v>
      </c>
    </row>
    <row r="8" spans="1:18" ht="51">
      <c r="A8" s="120" t="s">
        <v>16</v>
      </c>
      <c r="B8" s="87" t="s">
        <v>247</v>
      </c>
      <c r="C8" s="87" t="s">
        <v>248</v>
      </c>
      <c r="D8" s="87" t="s">
        <v>249</v>
      </c>
      <c r="E8" s="87" t="s">
        <v>226</v>
      </c>
      <c r="F8" s="87">
        <v>2198</v>
      </c>
      <c r="G8" s="87" t="s">
        <v>227</v>
      </c>
      <c r="H8" s="87">
        <v>2</v>
      </c>
      <c r="I8" s="87">
        <v>2013</v>
      </c>
      <c r="J8" s="88" t="s">
        <v>250</v>
      </c>
      <c r="K8" s="89" t="s">
        <v>227</v>
      </c>
      <c r="L8" s="87" t="s">
        <v>296</v>
      </c>
      <c r="M8" s="89" t="s">
        <v>227</v>
      </c>
      <c r="N8" s="89" t="s">
        <v>227</v>
      </c>
      <c r="O8" s="87" t="s">
        <v>296</v>
      </c>
      <c r="P8" s="90" t="s">
        <v>229</v>
      </c>
      <c r="Q8" s="90" t="s">
        <v>230</v>
      </c>
      <c r="R8" s="90" t="s">
        <v>230</v>
      </c>
    </row>
    <row r="9" spans="1:18" ht="38.25">
      <c r="A9" s="120" t="s">
        <v>18</v>
      </c>
      <c r="B9" s="87" t="s">
        <v>251</v>
      </c>
      <c r="C9" s="87" t="s">
        <v>252</v>
      </c>
      <c r="D9" s="87" t="s">
        <v>253</v>
      </c>
      <c r="E9" s="87" t="s">
        <v>254</v>
      </c>
      <c r="F9" s="87">
        <v>2434</v>
      </c>
      <c r="G9" s="87" t="s">
        <v>227</v>
      </c>
      <c r="H9" s="87">
        <v>2</v>
      </c>
      <c r="I9" s="87">
        <v>2013</v>
      </c>
      <c r="J9" s="88" t="s">
        <v>255</v>
      </c>
      <c r="K9" s="89">
        <v>63000</v>
      </c>
      <c r="L9" s="87" t="s">
        <v>296</v>
      </c>
      <c r="M9" s="87" t="s">
        <v>296</v>
      </c>
      <c r="N9" s="119" t="s">
        <v>227</v>
      </c>
      <c r="O9" s="87" t="s">
        <v>296</v>
      </c>
      <c r="P9" s="90" t="s">
        <v>229</v>
      </c>
      <c r="Q9" s="90" t="s">
        <v>229</v>
      </c>
      <c r="R9" s="90" t="s">
        <v>227</v>
      </c>
    </row>
    <row r="10" spans="1:18" ht="51">
      <c r="A10" s="120" t="s">
        <v>19</v>
      </c>
      <c r="B10" s="87" t="s">
        <v>256</v>
      </c>
      <c r="C10" s="87" t="s">
        <v>257</v>
      </c>
      <c r="D10" s="87" t="s">
        <v>258</v>
      </c>
      <c r="E10" s="87" t="s">
        <v>226</v>
      </c>
      <c r="F10" s="87">
        <v>6871</v>
      </c>
      <c r="G10" s="87" t="s">
        <v>227</v>
      </c>
      <c r="H10" s="87">
        <v>2</v>
      </c>
      <c r="I10" s="87">
        <v>2010</v>
      </c>
      <c r="J10" s="88" t="s">
        <v>259</v>
      </c>
      <c r="K10" s="89" t="s">
        <v>227</v>
      </c>
      <c r="L10" s="87" t="s">
        <v>296</v>
      </c>
      <c r="M10" s="89" t="s">
        <v>227</v>
      </c>
      <c r="N10" s="89" t="s">
        <v>227</v>
      </c>
      <c r="O10" s="87" t="s">
        <v>296</v>
      </c>
      <c r="P10" s="90" t="s">
        <v>229</v>
      </c>
      <c r="Q10" s="90" t="s">
        <v>230</v>
      </c>
      <c r="R10" s="90" t="s">
        <v>230</v>
      </c>
    </row>
    <row r="11" spans="1:18" ht="51">
      <c r="A11" s="120" t="s">
        <v>20</v>
      </c>
      <c r="B11" s="87" t="s">
        <v>260</v>
      </c>
      <c r="C11" s="87" t="s">
        <v>261</v>
      </c>
      <c r="D11" s="87" t="s">
        <v>262</v>
      </c>
      <c r="E11" s="87" t="s">
        <v>263</v>
      </c>
      <c r="F11" s="87">
        <v>1560</v>
      </c>
      <c r="G11" s="87" t="s">
        <v>227</v>
      </c>
      <c r="H11" s="87">
        <v>5</v>
      </c>
      <c r="I11" s="87">
        <v>2009</v>
      </c>
      <c r="J11" s="88" t="s">
        <v>264</v>
      </c>
      <c r="K11" s="89">
        <v>19000</v>
      </c>
      <c r="L11" s="87" t="s">
        <v>296</v>
      </c>
      <c r="M11" s="87" t="s">
        <v>296</v>
      </c>
      <c r="N11" s="119" t="s">
        <v>227</v>
      </c>
      <c r="O11" s="87" t="s">
        <v>296</v>
      </c>
      <c r="P11" s="90" t="s">
        <v>229</v>
      </c>
      <c r="Q11" s="90" t="s">
        <v>229</v>
      </c>
      <c r="R11" s="90" t="s">
        <v>229</v>
      </c>
    </row>
    <row r="12" spans="1:18" ht="51">
      <c r="A12" s="120" t="s">
        <v>22</v>
      </c>
      <c r="B12" s="87" t="s">
        <v>265</v>
      </c>
      <c r="C12" s="87" t="s">
        <v>266</v>
      </c>
      <c r="D12" s="87">
        <v>1019</v>
      </c>
      <c r="E12" s="87" t="s">
        <v>226</v>
      </c>
      <c r="F12" s="87">
        <v>1983</v>
      </c>
      <c r="G12" s="87" t="s">
        <v>267</v>
      </c>
      <c r="H12" s="87">
        <v>2</v>
      </c>
      <c r="I12" s="87">
        <v>1983</v>
      </c>
      <c r="J12" s="88" t="s">
        <v>268</v>
      </c>
      <c r="K12" s="89" t="s">
        <v>227</v>
      </c>
      <c r="L12" s="87" t="s">
        <v>296</v>
      </c>
      <c r="M12" s="89" t="s">
        <v>227</v>
      </c>
      <c r="N12" s="89" t="s">
        <v>227</v>
      </c>
      <c r="O12" s="87" t="s">
        <v>296</v>
      </c>
      <c r="P12" s="90" t="s">
        <v>229</v>
      </c>
      <c r="Q12" s="90" t="s">
        <v>230</v>
      </c>
      <c r="R12" s="90" t="s">
        <v>230</v>
      </c>
    </row>
    <row r="13" spans="1:18" ht="51">
      <c r="A13" s="120" t="s">
        <v>24</v>
      </c>
      <c r="B13" s="87" t="s">
        <v>269</v>
      </c>
      <c r="C13" s="87" t="s">
        <v>270</v>
      </c>
      <c r="D13" s="87" t="s">
        <v>271</v>
      </c>
      <c r="E13" s="87" t="s">
        <v>226</v>
      </c>
      <c r="F13" s="87">
        <v>2463</v>
      </c>
      <c r="G13" s="87" t="s">
        <v>227</v>
      </c>
      <c r="H13" s="87">
        <v>2</v>
      </c>
      <c r="I13" s="87">
        <v>2003</v>
      </c>
      <c r="J13" s="88" t="s">
        <v>272</v>
      </c>
      <c r="K13" s="89" t="s">
        <v>227</v>
      </c>
      <c r="L13" s="87" t="s">
        <v>296</v>
      </c>
      <c r="M13" s="89" t="s">
        <v>227</v>
      </c>
      <c r="N13" s="89" t="s">
        <v>227</v>
      </c>
      <c r="O13" s="87" t="s">
        <v>296</v>
      </c>
      <c r="P13" s="90" t="s">
        <v>229</v>
      </c>
      <c r="Q13" s="90" t="s">
        <v>230</v>
      </c>
      <c r="R13" s="90" t="s">
        <v>230</v>
      </c>
    </row>
    <row r="14" spans="1:18" ht="63.75">
      <c r="A14" s="120" t="s">
        <v>26</v>
      </c>
      <c r="B14" s="87" t="s">
        <v>273</v>
      </c>
      <c r="C14" s="87" t="s">
        <v>274</v>
      </c>
      <c r="D14" s="87" t="s">
        <v>227</v>
      </c>
      <c r="E14" s="87" t="s">
        <v>226</v>
      </c>
      <c r="F14" s="87">
        <v>5675</v>
      </c>
      <c r="G14" s="87" t="s">
        <v>227</v>
      </c>
      <c r="H14" s="87">
        <v>6</v>
      </c>
      <c r="I14" s="87">
        <v>1975</v>
      </c>
      <c r="J14" s="88" t="s">
        <v>275</v>
      </c>
      <c r="K14" s="89" t="s">
        <v>227</v>
      </c>
      <c r="L14" s="87" t="s">
        <v>296</v>
      </c>
      <c r="M14" s="89" t="s">
        <v>227</v>
      </c>
      <c r="N14" s="89" t="s">
        <v>227</v>
      </c>
      <c r="O14" s="87" t="s">
        <v>296</v>
      </c>
      <c r="P14" s="90" t="s">
        <v>229</v>
      </c>
      <c r="Q14" s="90" t="s">
        <v>276</v>
      </c>
      <c r="R14" s="90" t="s">
        <v>277</v>
      </c>
    </row>
    <row r="15" spans="1:18" ht="51">
      <c r="A15" s="120" t="s">
        <v>28</v>
      </c>
      <c r="B15" s="87" t="s">
        <v>278</v>
      </c>
      <c r="C15" s="87" t="s">
        <v>274</v>
      </c>
      <c r="D15" s="87" t="s">
        <v>227</v>
      </c>
      <c r="E15" s="87" t="s">
        <v>226</v>
      </c>
      <c r="F15" s="87">
        <v>5675</v>
      </c>
      <c r="G15" s="87" t="s">
        <v>227</v>
      </c>
      <c r="H15" s="87">
        <v>6</v>
      </c>
      <c r="I15" s="87">
        <v>1981</v>
      </c>
      <c r="J15" s="88" t="s">
        <v>279</v>
      </c>
      <c r="K15" s="89" t="s">
        <v>227</v>
      </c>
      <c r="L15" s="87" t="s">
        <v>296</v>
      </c>
      <c r="M15" s="89" t="s">
        <v>227</v>
      </c>
      <c r="N15" s="89" t="s">
        <v>227</v>
      </c>
      <c r="O15" s="87" t="s">
        <v>296</v>
      </c>
      <c r="P15" s="90" t="s">
        <v>229</v>
      </c>
      <c r="Q15" s="90" t="s">
        <v>280</v>
      </c>
      <c r="R15" s="90" t="s">
        <v>281</v>
      </c>
    </row>
    <row r="16" spans="1:18" ht="38.25">
      <c r="A16" s="120" t="s">
        <v>30</v>
      </c>
      <c r="B16" s="91" t="s">
        <v>282</v>
      </c>
      <c r="C16" s="91" t="s">
        <v>283</v>
      </c>
      <c r="D16" s="90" t="s">
        <v>284</v>
      </c>
      <c r="E16" s="91" t="s">
        <v>285</v>
      </c>
      <c r="F16" s="91">
        <v>2198</v>
      </c>
      <c r="G16" s="91" t="s">
        <v>227</v>
      </c>
      <c r="H16" s="91">
        <v>17</v>
      </c>
      <c r="I16" s="91">
        <v>2016</v>
      </c>
      <c r="J16" s="91" t="s">
        <v>286</v>
      </c>
      <c r="K16" s="92">
        <v>136000</v>
      </c>
      <c r="L16" s="87" t="s">
        <v>296</v>
      </c>
      <c r="M16" s="87" t="s">
        <v>296</v>
      </c>
      <c r="N16" s="119" t="s">
        <v>227</v>
      </c>
      <c r="O16" s="87" t="s">
        <v>387</v>
      </c>
      <c r="P16" s="93" t="s">
        <v>229</v>
      </c>
      <c r="Q16" s="93" t="s">
        <v>229</v>
      </c>
      <c r="R16" s="91"/>
    </row>
    <row r="17" spans="1:18" ht="38.25">
      <c r="A17" s="120" t="s">
        <v>32</v>
      </c>
      <c r="B17" s="91" t="s">
        <v>287</v>
      </c>
      <c r="C17" s="91" t="s">
        <v>288</v>
      </c>
      <c r="D17" s="90" t="s">
        <v>289</v>
      </c>
      <c r="E17" s="91" t="s">
        <v>263</v>
      </c>
      <c r="F17" s="91">
        <v>1591</v>
      </c>
      <c r="G17" s="91">
        <v>732</v>
      </c>
      <c r="H17" s="91">
        <v>7</v>
      </c>
      <c r="I17" s="91">
        <v>2016</v>
      </c>
      <c r="J17" s="91" t="s">
        <v>290</v>
      </c>
      <c r="K17" s="92">
        <v>60000</v>
      </c>
      <c r="L17" s="87" t="s">
        <v>296</v>
      </c>
      <c r="M17" s="87" t="s">
        <v>296</v>
      </c>
      <c r="N17" s="121" t="str">
        <f>M17</f>
        <v>07.09.2017 06.09.2018</v>
      </c>
      <c r="O17" s="87" t="s">
        <v>296</v>
      </c>
      <c r="P17" s="93" t="s">
        <v>229</v>
      </c>
      <c r="Q17" s="93" t="s">
        <v>229</v>
      </c>
      <c r="R17" s="91"/>
    </row>
    <row r="18" spans="1:18" ht="38.25">
      <c r="A18" s="120" t="s">
        <v>34</v>
      </c>
      <c r="B18" s="91" t="s">
        <v>291</v>
      </c>
      <c r="C18" s="91" t="s">
        <v>292</v>
      </c>
      <c r="D18" s="90" t="s">
        <v>293</v>
      </c>
      <c r="E18" s="91" t="s">
        <v>294</v>
      </c>
      <c r="F18" s="91" t="s">
        <v>227</v>
      </c>
      <c r="G18" s="91">
        <v>300</v>
      </c>
      <c r="H18" s="91" t="s">
        <v>227</v>
      </c>
      <c r="I18" s="91">
        <v>20177</v>
      </c>
      <c r="J18" s="91" t="s">
        <v>295</v>
      </c>
      <c r="K18" s="92" t="s">
        <v>227</v>
      </c>
      <c r="L18" s="87" t="s">
        <v>297</v>
      </c>
      <c r="M18" s="87" t="s">
        <v>227</v>
      </c>
      <c r="N18" s="119" t="s">
        <v>227</v>
      </c>
      <c r="O18" s="87" t="s">
        <v>227</v>
      </c>
      <c r="P18" s="93" t="s">
        <v>229</v>
      </c>
      <c r="Q18" s="93" t="s">
        <v>229</v>
      </c>
      <c r="R18" s="91"/>
    </row>
    <row r="19" spans="1:18">
      <c r="C19" s="125" t="s">
        <v>388</v>
      </c>
    </row>
  </sheetData>
  <mergeCells count="1">
    <mergeCell ref="A1:R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J35" sqref="J35"/>
    </sheetView>
  </sheetViews>
  <sheetFormatPr defaultRowHeight="15"/>
  <cols>
    <col min="2" max="2" width="21.5703125" customWidth="1"/>
    <col min="3" max="3" width="14.28515625" customWidth="1"/>
    <col min="4" max="4" width="14.140625" customWidth="1"/>
    <col min="5" max="5" width="12.7109375" customWidth="1"/>
    <col min="6" max="6" width="13.85546875" customWidth="1"/>
    <col min="7" max="7" width="12.140625" customWidth="1"/>
    <col min="8" max="8" width="13.140625" customWidth="1"/>
    <col min="9" max="9" width="12.5703125" customWidth="1"/>
    <col min="10" max="10" width="15.42578125" customWidth="1"/>
    <col min="11" max="11" width="14.140625" customWidth="1"/>
    <col min="12" max="12" width="15" customWidth="1"/>
  </cols>
  <sheetData>
    <row r="1" spans="1:12">
      <c r="A1" s="169" t="s">
        <v>380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1"/>
    </row>
    <row r="2" spans="1:12" ht="19.5" customHeight="1">
      <c r="A2" s="172" t="s">
        <v>298</v>
      </c>
      <c r="B2" s="172" t="s">
        <v>299</v>
      </c>
      <c r="C2" s="172">
        <v>2013</v>
      </c>
      <c r="D2" s="172"/>
      <c r="E2" s="172">
        <v>2014</v>
      </c>
      <c r="F2" s="172"/>
      <c r="G2" s="172">
        <v>2015</v>
      </c>
      <c r="H2" s="172"/>
      <c r="I2" s="172">
        <v>2016</v>
      </c>
      <c r="J2" s="172"/>
      <c r="K2" s="172">
        <v>2017</v>
      </c>
      <c r="L2" s="172"/>
    </row>
    <row r="3" spans="1:12">
      <c r="A3" s="172"/>
      <c r="B3" s="172"/>
      <c r="C3" s="81" t="s">
        <v>300</v>
      </c>
      <c r="D3" s="81" t="s">
        <v>301</v>
      </c>
      <c r="E3" s="81" t="s">
        <v>300</v>
      </c>
      <c r="F3" s="81" t="s">
        <v>301</v>
      </c>
      <c r="G3" s="81" t="s">
        <v>300</v>
      </c>
      <c r="H3" s="81" t="s">
        <v>301</v>
      </c>
      <c r="I3" s="81" t="s">
        <v>300</v>
      </c>
      <c r="J3" s="81" t="s">
        <v>301</v>
      </c>
      <c r="K3" s="81" t="s">
        <v>300</v>
      </c>
      <c r="L3" s="81" t="s">
        <v>301</v>
      </c>
    </row>
    <row r="4" spans="1:12" ht="25.5">
      <c r="A4" s="173" t="s">
        <v>302</v>
      </c>
      <c r="B4" s="77" t="s">
        <v>303</v>
      </c>
      <c r="C4" s="78">
        <v>2214</v>
      </c>
      <c r="D4" s="79" t="s">
        <v>304</v>
      </c>
      <c r="E4" s="78">
        <v>283</v>
      </c>
      <c r="F4" s="79" t="s">
        <v>304</v>
      </c>
      <c r="G4" s="79" t="s">
        <v>304</v>
      </c>
      <c r="H4" s="79" t="s">
        <v>304</v>
      </c>
      <c r="I4" s="78">
        <v>2778.59</v>
      </c>
      <c r="J4" s="77" t="s">
        <v>304</v>
      </c>
      <c r="K4" s="78">
        <v>5742.65</v>
      </c>
      <c r="L4" s="77" t="s">
        <v>304</v>
      </c>
    </row>
    <row r="5" spans="1:12">
      <c r="A5" s="173"/>
      <c r="B5" s="77" t="s">
        <v>305</v>
      </c>
      <c r="C5" s="79" t="s">
        <v>304</v>
      </c>
      <c r="D5" s="79" t="s">
        <v>304</v>
      </c>
      <c r="E5" s="79" t="s">
        <v>304</v>
      </c>
      <c r="F5" s="79" t="s">
        <v>304</v>
      </c>
      <c r="G5" s="79" t="s">
        <v>304</v>
      </c>
      <c r="H5" s="79" t="s">
        <v>304</v>
      </c>
      <c r="I5" s="78">
        <v>1270.52</v>
      </c>
      <c r="J5" s="77" t="s">
        <v>304</v>
      </c>
      <c r="K5" s="79" t="s">
        <v>304</v>
      </c>
      <c r="L5" s="77" t="s">
        <v>304</v>
      </c>
    </row>
    <row r="6" spans="1:12">
      <c r="A6" s="173"/>
      <c r="B6" s="77" t="s">
        <v>306</v>
      </c>
      <c r="C6" s="79" t="s">
        <v>304</v>
      </c>
      <c r="D6" s="79" t="s">
        <v>304</v>
      </c>
      <c r="E6" s="79" t="s">
        <v>304</v>
      </c>
      <c r="F6" s="79" t="s">
        <v>304</v>
      </c>
      <c r="G6" s="79" t="s">
        <v>304</v>
      </c>
      <c r="H6" s="79" t="s">
        <v>304</v>
      </c>
      <c r="I6" s="78">
        <v>4464.8999999999996</v>
      </c>
      <c r="J6" s="77" t="s">
        <v>304</v>
      </c>
      <c r="K6" s="79" t="s">
        <v>304</v>
      </c>
      <c r="L6" s="77" t="s">
        <v>304</v>
      </c>
    </row>
    <row r="7" spans="1:12">
      <c r="A7" s="173"/>
      <c r="B7" s="77" t="s">
        <v>307</v>
      </c>
      <c r="C7" s="79" t="s">
        <v>304</v>
      </c>
      <c r="D7" s="79" t="s">
        <v>304</v>
      </c>
      <c r="E7" s="79" t="s">
        <v>304</v>
      </c>
      <c r="F7" s="79" t="s">
        <v>304</v>
      </c>
      <c r="G7" s="79" t="s">
        <v>304</v>
      </c>
      <c r="H7" s="79" t="s">
        <v>304</v>
      </c>
      <c r="I7" s="78">
        <v>915.52</v>
      </c>
      <c r="J7" s="77" t="s">
        <v>304</v>
      </c>
      <c r="K7" s="79" t="s">
        <v>304</v>
      </c>
      <c r="L7" s="77" t="s">
        <v>304</v>
      </c>
    </row>
    <row r="8" spans="1:12" ht="25.5">
      <c r="A8" s="173"/>
      <c r="B8" s="77" t="s">
        <v>308</v>
      </c>
      <c r="C8" s="78">
        <v>10000</v>
      </c>
      <c r="D8" s="79" t="s">
        <v>304</v>
      </c>
      <c r="E8" s="78">
        <v>40285.800000000003</v>
      </c>
      <c r="F8" s="79" t="s">
        <v>304</v>
      </c>
      <c r="G8" s="78">
        <v>399.04</v>
      </c>
      <c r="H8" s="79" t="s">
        <v>304</v>
      </c>
      <c r="I8" s="79" t="s">
        <v>304</v>
      </c>
      <c r="J8" s="80">
        <v>5500</v>
      </c>
      <c r="K8" s="78">
        <v>448.06</v>
      </c>
      <c r="L8" s="77" t="s">
        <v>304</v>
      </c>
    </row>
    <row r="9" spans="1:12" ht="24" customHeight="1">
      <c r="A9" s="172" t="s">
        <v>309</v>
      </c>
      <c r="B9" s="172"/>
      <c r="C9" s="82">
        <v>12214</v>
      </c>
      <c r="D9" s="81" t="s">
        <v>304</v>
      </c>
      <c r="E9" s="82">
        <v>40568.800000000003</v>
      </c>
      <c r="F9" s="81" t="s">
        <v>304</v>
      </c>
      <c r="G9" s="82">
        <v>399.04</v>
      </c>
      <c r="H9" s="81" t="s">
        <v>304</v>
      </c>
      <c r="I9" s="82">
        <v>9429.5300000000007</v>
      </c>
      <c r="J9" s="82">
        <v>5500</v>
      </c>
      <c r="K9" s="82">
        <v>6190.71</v>
      </c>
      <c r="L9" s="81" t="s">
        <v>304</v>
      </c>
    </row>
    <row r="10" spans="1:12">
      <c r="A10" s="173" t="s">
        <v>310</v>
      </c>
      <c r="B10" s="77" t="s">
        <v>311</v>
      </c>
      <c r="C10" s="78">
        <v>500</v>
      </c>
      <c r="D10" s="77" t="s">
        <v>304</v>
      </c>
      <c r="E10" s="77" t="s">
        <v>304</v>
      </c>
      <c r="F10" s="77" t="s">
        <v>304</v>
      </c>
      <c r="G10" s="77" t="s">
        <v>304</v>
      </c>
      <c r="H10" s="77" t="s">
        <v>304</v>
      </c>
      <c r="I10" s="77" t="s">
        <v>304</v>
      </c>
      <c r="J10" s="77" t="s">
        <v>304</v>
      </c>
      <c r="K10" s="77" t="s">
        <v>304</v>
      </c>
      <c r="L10" s="77" t="s">
        <v>304</v>
      </c>
    </row>
    <row r="11" spans="1:12">
      <c r="A11" s="173"/>
      <c r="B11" s="77" t="s">
        <v>312</v>
      </c>
      <c r="C11" s="77" t="s">
        <v>304</v>
      </c>
      <c r="D11" s="77" t="s">
        <v>304</v>
      </c>
      <c r="E11" s="80">
        <v>651</v>
      </c>
      <c r="F11" s="77" t="s">
        <v>304</v>
      </c>
      <c r="G11" s="77" t="s">
        <v>304</v>
      </c>
      <c r="H11" s="77" t="s">
        <v>304</v>
      </c>
      <c r="I11" s="77" t="s">
        <v>304</v>
      </c>
      <c r="J11" s="77" t="s">
        <v>304</v>
      </c>
      <c r="K11" s="77" t="s">
        <v>304</v>
      </c>
      <c r="L11" s="77" t="s">
        <v>304</v>
      </c>
    </row>
    <row r="12" spans="1:12">
      <c r="A12" s="173"/>
      <c r="B12" s="77" t="s">
        <v>313</v>
      </c>
      <c r="C12" s="77" t="s">
        <v>304</v>
      </c>
      <c r="D12" s="77" t="s">
        <v>304</v>
      </c>
      <c r="E12" s="77" t="s">
        <v>304</v>
      </c>
      <c r="F12" s="77" t="s">
        <v>304</v>
      </c>
      <c r="G12" s="77" t="s">
        <v>304</v>
      </c>
      <c r="H12" s="77" t="s">
        <v>304</v>
      </c>
      <c r="I12" s="77" t="s">
        <v>304</v>
      </c>
      <c r="J12" s="77" t="s">
        <v>304</v>
      </c>
      <c r="K12" s="77" t="s">
        <v>304</v>
      </c>
      <c r="L12" s="77" t="s">
        <v>304</v>
      </c>
    </row>
    <row r="13" spans="1:12" ht="24" customHeight="1">
      <c r="A13" s="172" t="s">
        <v>314</v>
      </c>
      <c r="B13" s="172"/>
      <c r="C13" s="82">
        <v>500</v>
      </c>
      <c r="D13" s="81" t="s">
        <v>304</v>
      </c>
      <c r="E13" s="82">
        <v>651</v>
      </c>
      <c r="F13" s="81" t="s">
        <v>304</v>
      </c>
      <c r="G13" s="81" t="s">
        <v>304</v>
      </c>
      <c r="H13" s="81" t="s">
        <v>304</v>
      </c>
      <c r="I13" s="81" t="s">
        <v>304</v>
      </c>
      <c r="J13" s="81" t="s">
        <v>304</v>
      </c>
      <c r="K13" s="81" t="s">
        <v>304</v>
      </c>
      <c r="L13" s="81" t="s">
        <v>304</v>
      </c>
    </row>
    <row r="14" spans="1:12">
      <c r="A14" s="77" t="s">
        <v>315</v>
      </c>
      <c r="B14" s="77" t="s">
        <v>316</v>
      </c>
      <c r="C14" s="80">
        <v>420</v>
      </c>
      <c r="D14" s="77" t="s">
        <v>304</v>
      </c>
      <c r="E14" s="80">
        <v>700</v>
      </c>
      <c r="F14" s="77" t="s">
        <v>304</v>
      </c>
      <c r="G14" s="77" t="s">
        <v>304</v>
      </c>
      <c r="H14" s="77" t="s">
        <v>304</v>
      </c>
      <c r="I14" s="77" t="s">
        <v>304</v>
      </c>
      <c r="J14" s="77" t="s">
        <v>304</v>
      </c>
      <c r="K14" s="77" t="s">
        <v>304</v>
      </c>
      <c r="L14" s="77" t="s">
        <v>304</v>
      </c>
    </row>
    <row r="15" spans="1:12" ht="24" customHeight="1">
      <c r="A15" s="172" t="s">
        <v>317</v>
      </c>
      <c r="B15" s="172"/>
      <c r="C15" s="82">
        <v>420</v>
      </c>
      <c r="D15" s="81" t="s">
        <v>304</v>
      </c>
      <c r="E15" s="82">
        <v>700</v>
      </c>
      <c r="F15" s="81" t="s">
        <v>304</v>
      </c>
      <c r="G15" s="81" t="s">
        <v>304</v>
      </c>
      <c r="H15" s="81" t="s">
        <v>304</v>
      </c>
      <c r="I15" s="81" t="s">
        <v>304</v>
      </c>
      <c r="J15" s="81" t="s">
        <v>304</v>
      </c>
      <c r="K15" s="81" t="s">
        <v>304</v>
      </c>
      <c r="L15" s="81" t="s">
        <v>304</v>
      </c>
    </row>
    <row r="16" spans="1:12" ht="38.25">
      <c r="A16" s="77" t="s">
        <v>318</v>
      </c>
      <c r="B16" s="77" t="s">
        <v>319</v>
      </c>
      <c r="C16" s="77" t="s">
        <v>320</v>
      </c>
      <c r="D16" s="77" t="s">
        <v>320</v>
      </c>
      <c r="E16" s="77" t="s">
        <v>320</v>
      </c>
      <c r="F16" s="77" t="s">
        <v>320</v>
      </c>
      <c r="G16" s="77" t="s">
        <v>304</v>
      </c>
      <c r="H16" s="77" t="s">
        <v>304</v>
      </c>
      <c r="I16" s="77" t="s">
        <v>321</v>
      </c>
      <c r="J16" s="77" t="s">
        <v>304</v>
      </c>
      <c r="K16" s="80">
        <v>6400</v>
      </c>
      <c r="L16" s="77" t="s">
        <v>304</v>
      </c>
    </row>
    <row r="17" spans="1:12" ht="24" customHeight="1">
      <c r="A17" s="172" t="s">
        <v>322</v>
      </c>
      <c r="B17" s="172"/>
      <c r="C17" s="81" t="s">
        <v>304</v>
      </c>
      <c r="D17" s="81" t="s">
        <v>304</v>
      </c>
      <c r="E17" s="81" t="s">
        <v>304</v>
      </c>
      <c r="F17" s="81" t="s">
        <v>304</v>
      </c>
      <c r="G17" s="81" t="s">
        <v>304</v>
      </c>
      <c r="H17" s="81" t="s">
        <v>304</v>
      </c>
      <c r="I17" s="81" t="s">
        <v>304</v>
      </c>
      <c r="J17" s="81" t="s">
        <v>304</v>
      </c>
      <c r="K17" s="82">
        <v>6400</v>
      </c>
      <c r="L17" s="81" t="s">
        <v>304</v>
      </c>
    </row>
  </sheetData>
  <mergeCells count="14">
    <mergeCell ref="A1:L1"/>
    <mergeCell ref="A17:B17"/>
    <mergeCell ref="K2:L2"/>
    <mergeCell ref="A4:A8"/>
    <mergeCell ref="A9:B9"/>
    <mergeCell ref="A10:A12"/>
    <mergeCell ref="A13:B13"/>
    <mergeCell ref="A15:B15"/>
    <mergeCell ref="A2:A3"/>
    <mergeCell ref="B2:B3"/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>
      <selection activeCell="A11" sqref="A10:A11"/>
    </sheetView>
  </sheetViews>
  <sheetFormatPr defaultRowHeight="15"/>
  <cols>
    <col min="1" max="1" width="98" style="6" customWidth="1"/>
    <col min="2" max="16384" width="9.140625" style="6"/>
  </cols>
  <sheetData>
    <row r="1" spans="1:1">
      <c r="A1" s="116" t="s">
        <v>375</v>
      </c>
    </row>
    <row r="2" spans="1:1">
      <c r="A2" s="117" t="s">
        <v>129</v>
      </c>
    </row>
    <row r="3" spans="1:1" s="7" customFormat="1">
      <c r="A3" s="25" t="s">
        <v>166</v>
      </c>
    </row>
    <row r="4" spans="1:1" s="7" customFormat="1">
      <c r="A4" s="25" t="s">
        <v>167</v>
      </c>
    </row>
    <row r="5" spans="1:1" s="7" customFormat="1">
      <c r="A5" s="25" t="s">
        <v>168</v>
      </c>
    </row>
    <row r="6" spans="1:1" s="7" customFormat="1">
      <c r="A6" s="25" t="s">
        <v>169</v>
      </c>
    </row>
    <row r="7" spans="1:1" s="7" customFormat="1">
      <c r="A7" s="25" t="s">
        <v>170</v>
      </c>
    </row>
    <row r="8" spans="1:1" s="7" customFormat="1">
      <c r="A8" s="25" t="s">
        <v>171</v>
      </c>
    </row>
    <row r="9" spans="1:1" s="7" customFormat="1">
      <c r="A9" s="24" t="s">
        <v>134</v>
      </c>
    </row>
    <row r="10" spans="1:1" s="7" customFormat="1">
      <c r="A10" s="25" t="s">
        <v>165</v>
      </c>
    </row>
    <row r="11" spans="1:1" s="7" customFormat="1">
      <c r="A11" s="25" t="s">
        <v>172</v>
      </c>
    </row>
    <row r="12" spans="1:1" s="7" customFormat="1">
      <c r="A12" s="25" t="s">
        <v>187</v>
      </c>
    </row>
    <row r="13" spans="1:1" s="7" customFormat="1">
      <c r="A13" s="25" t="s">
        <v>196</v>
      </c>
    </row>
    <row r="14" spans="1:1" s="7" customFormat="1">
      <c r="A14" s="24" t="s">
        <v>136</v>
      </c>
    </row>
    <row r="15" spans="1:1" s="7" customFormat="1">
      <c r="A15" s="65" t="s">
        <v>359</v>
      </c>
    </row>
    <row r="16" spans="1:1" s="7" customFormat="1">
      <c r="A16" s="25" t="s">
        <v>358</v>
      </c>
    </row>
    <row r="17" spans="1:1" s="7" customFormat="1" ht="28.5">
      <c r="A17" s="66" t="s">
        <v>360</v>
      </c>
    </row>
    <row r="18" spans="1:1">
      <c r="A18" s="25" t="s">
        <v>361</v>
      </c>
    </row>
    <row r="19" spans="1:1" s="7" customFormat="1">
      <c r="A19" s="25" t="s">
        <v>165</v>
      </c>
    </row>
    <row r="20" spans="1:1" s="7" customFormat="1">
      <c r="A20" s="25" t="s">
        <v>166</v>
      </c>
    </row>
    <row r="21" spans="1:1" s="7" customFormat="1">
      <c r="A21" s="25" t="s">
        <v>362</v>
      </c>
    </row>
    <row r="22" spans="1:1" s="7" customFormat="1">
      <c r="A22" s="24" t="s">
        <v>137</v>
      </c>
    </row>
    <row r="23" spans="1:1" s="7" customFormat="1">
      <c r="A23" s="24" t="s">
        <v>188</v>
      </c>
    </row>
    <row r="24" spans="1:1" s="7" customFormat="1">
      <c r="A24" s="25" t="s">
        <v>174</v>
      </c>
    </row>
    <row r="25" spans="1:1" s="7" customFormat="1">
      <c r="A25" s="25" t="s">
        <v>187</v>
      </c>
    </row>
    <row r="26" spans="1:1" s="7" customFormat="1">
      <c r="A26" s="25" t="s">
        <v>190</v>
      </c>
    </row>
    <row r="27" spans="1:1" s="7" customFormat="1">
      <c r="A27" s="25" t="s">
        <v>189</v>
      </c>
    </row>
    <row r="28" spans="1:1" s="7" customFormat="1">
      <c r="A28" s="24" t="s">
        <v>138</v>
      </c>
    </row>
    <row r="29" spans="1:1" s="7" customFormat="1">
      <c r="A29" s="25" t="s">
        <v>165</v>
      </c>
    </row>
    <row r="30" spans="1:1" s="7" customFormat="1">
      <c r="A30" s="25" t="s">
        <v>326</v>
      </c>
    </row>
    <row r="31" spans="1:1" s="7" customFormat="1">
      <c r="A31" s="25" t="s">
        <v>327</v>
      </c>
    </row>
    <row r="32" spans="1:1" s="7" customFormat="1">
      <c r="A32" s="24" t="s">
        <v>176</v>
      </c>
    </row>
    <row r="33" spans="1:1" s="7" customFormat="1">
      <c r="A33" s="25" t="s">
        <v>165</v>
      </c>
    </row>
    <row r="34" spans="1:1" s="7" customFormat="1">
      <c r="A34" s="25" t="s">
        <v>344</v>
      </c>
    </row>
    <row r="35" spans="1:1" s="7" customFormat="1">
      <c r="A35" s="25" t="s">
        <v>345</v>
      </c>
    </row>
    <row r="36" spans="1:1" s="7" customFormat="1">
      <c r="A36" s="24" t="s">
        <v>140</v>
      </c>
    </row>
    <row r="37" spans="1:1" s="7" customFormat="1">
      <c r="A37" s="25" t="s">
        <v>165</v>
      </c>
    </row>
    <row r="38" spans="1:1" s="7" customFormat="1">
      <c r="A38" s="25" t="s">
        <v>364</v>
      </c>
    </row>
    <row r="39" spans="1:1" s="7" customFormat="1">
      <c r="A39" s="25" t="s">
        <v>365</v>
      </c>
    </row>
    <row r="40" spans="1:1" s="7" customFormat="1">
      <c r="A40" s="24" t="s">
        <v>177</v>
      </c>
    </row>
    <row r="41" spans="1:1" s="7" customFormat="1">
      <c r="A41" s="25" t="s">
        <v>165</v>
      </c>
    </row>
    <row r="42" spans="1:1" s="7" customFormat="1">
      <c r="A42" s="25" t="s">
        <v>166</v>
      </c>
    </row>
    <row r="43" spans="1:1" s="7" customFormat="1">
      <c r="A43" s="25" t="s">
        <v>178</v>
      </c>
    </row>
    <row r="44" spans="1:1" s="7" customFormat="1">
      <c r="A44" s="25" t="s">
        <v>179</v>
      </c>
    </row>
    <row r="45" spans="1:1" s="7" customFormat="1">
      <c r="A45" s="25" t="s">
        <v>175</v>
      </c>
    </row>
    <row r="46" spans="1:1" s="7" customFormat="1">
      <c r="A46" s="24" t="s">
        <v>143</v>
      </c>
    </row>
    <row r="47" spans="1:1" s="7" customFormat="1">
      <c r="A47" s="25" t="s">
        <v>165</v>
      </c>
    </row>
    <row r="48" spans="1:1" s="7" customFormat="1">
      <c r="A48" s="25" t="s">
        <v>333</v>
      </c>
    </row>
    <row r="49" spans="1:1" s="7" customFormat="1">
      <c r="A49" s="25" t="s">
        <v>175</v>
      </c>
    </row>
    <row r="50" spans="1:1" s="7" customFormat="1">
      <c r="A50" s="25" t="s">
        <v>180</v>
      </c>
    </row>
    <row r="51" spans="1:1">
      <c r="A51" s="24" t="s">
        <v>145</v>
      </c>
    </row>
    <row r="52" spans="1:1">
      <c r="A52" s="29" t="s">
        <v>181</v>
      </c>
    </row>
    <row r="53" spans="1:1" s="7" customFormat="1">
      <c r="A53" s="24" t="s">
        <v>203</v>
      </c>
    </row>
    <row r="54" spans="1:1" s="26" customFormat="1">
      <c r="A54" s="25" t="s">
        <v>165</v>
      </c>
    </row>
    <row r="55" spans="1:1" s="26" customFormat="1">
      <c r="A55" s="27" t="s">
        <v>173</v>
      </c>
    </row>
    <row r="56" spans="1:1" s="26" customFormat="1">
      <c r="A56" s="27" t="s">
        <v>204</v>
      </c>
    </row>
    <row r="57" spans="1:1" s="26" customFormat="1">
      <c r="A57" s="27" t="s">
        <v>206</v>
      </c>
    </row>
    <row r="58" spans="1:1">
      <c r="A58" s="28" t="s">
        <v>205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Zakładka nr 1 - wykaz mienia</vt:lpstr>
      <vt:lpstr>Zakładka nr 2 - wykaz EEI</vt:lpstr>
      <vt:lpstr>Zakładka nr 3 - wykaz pojazdów</vt:lpstr>
      <vt:lpstr>Zakładka nr 4 - szkodowość</vt:lpstr>
      <vt:lpstr>Zakładka nr 5 - zabezpieczenia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2015-09-10T09:28:17Z</dcterms:created>
  <dcterms:modified xsi:type="dcterms:W3CDTF">2017-08-04T11:07:51Z</dcterms:modified>
</cp:coreProperties>
</file>